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EBI" sheetId="1" r:id="rId1"/>
    <sheet name="SEGMENT" sheetId="2" r:id="rId2"/>
    <sheet name="SEG NOTES" sheetId="3" r:id="rId3"/>
    <sheet name="APPRO" sheetId="4" r:id="rId4"/>
    <sheet name="CFS" sheetId="5" r:id="rId5"/>
  </sheets>
  <definedNames>
    <definedName name="_xlnm.Print_Area" localSheetId="3">'APPRO'!$B$3:$G$37</definedName>
    <definedName name="_xlnm.Print_Area" localSheetId="4">'CFS'!$B$4:$F$55</definedName>
    <definedName name="_xlnm.Print_Area" localSheetId="0">'SEBI'!$B$3:$H$71</definedName>
    <definedName name="_xlnm.Print_Area" localSheetId="2">'SEG NOTES'!$B$6:$N$63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<sst xmlns="http://schemas.openxmlformats.org/spreadsheetml/2006/main" count="266" uniqueCount="190">
  <si>
    <t>ITC  LIMITED</t>
  </si>
  <si>
    <t>for the Quarter and Twelve Months ended 31st March, 2004</t>
  </si>
  <si>
    <t>(Rs. in Crores)</t>
  </si>
  <si>
    <t>Nine Months</t>
  </si>
  <si>
    <t>Quarter</t>
  </si>
  <si>
    <t>Twelve months</t>
  </si>
  <si>
    <t>Ended</t>
  </si>
  <si>
    <t>31.12.2003</t>
  </si>
  <si>
    <t>31.03.2004</t>
  </si>
  <si>
    <t>31.03.2003</t>
  </si>
  <si>
    <t>GROSS INCOME</t>
  </si>
  <si>
    <t>NET SALES TURNOVER</t>
  </si>
  <si>
    <t>OTHER INCOME</t>
  </si>
  <si>
    <t>NET INCOME (1+2)</t>
  </si>
  <si>
    <t>Less:</t>
  </si>
  <si>
    <t>TOTAL EXPENDITURE</t>
  </si>
  <si>
    <t>a)  (Increase) / decrease in stock-in-trade</t>
  </si>
  <si>
    <t>b)  Consumption of raw materials, etc.</t>
  </si>
  <si>
    <t>c)  Staff cost</t>
  </si>
  <si>
    <t>d)  Other expenditure</t>
  </si>
  <si>
    <t>INTEREST (Net)</t>
  </si>
  <si>
    <t>DEPRECIATION</t>
  </si>
  <si>
    <t>PROFIT BEFORE TAX (1+2-3-4-5)</t>
  </si>
  <si>
    <t>PROVISION FOR TAXATION</t>
  </si>
  <si>
    <t>NET PROFIT (6-7)</t>
  </si>
  <si>
    <t>PAID UP EQUITY SHARE CAPITAL</t>
  </si>
  <si>
    <t>(Ordinary shares of Rs. 10/- each)</t>
  </si>
  <si>
    <t>RESERVES EXCLUDING REVALUATION RESERVES</t>
  </si>
  <si>
    <t>-</t>
  </si>
  <si>
    <t>EARNING PER SHARE (Basic) (Rs.)</t>
  </si>
  <si>
    <t>EARNING PER SHARE (Diluted) (Rs.)</t>
  </si>
  <si>
    <t>AGGREGATE OF NON-PROMOTER SHAREHOLDING</t>
  </si>
  <si>
    <t xml:space="preserve"> -  NUMBER OF SHARES</t>
  </si>
  <si>
    <t xml:space="preserve"> -  PERCENTAGE OF SHAREHOLDING </t>
  </si>
  <si>
    <t>Notes :</t>
  </si>
  <si>
    <t xml:space="preserve">Segment-wise Revenue, Results and Capital Employed for the </t>
  </si>
  <si>
    <t>1. Segment Revenue</t>
  </si>
  <si>
    <t xml:space="preserve">     a) FMCG    - Cigarettes</t>
  </si>
  <si>
    <t xml:space="preserve">                         - Others</t>
  </si>
  <si>
    <t xml:space="preserve">                        Total FMCG</t>
  </si>
  <si>
    <t xml:space="preserve">     b) Hotels</t>
  </si>
  <si>
    <t xml:space="preserve">     c) Agri Business</t>
  </si>
  <si>
    <t xml:space="preserve">     d) Paperboards, Paper &amp; Packaging</t>
  </si>
  <si>
    <t xml:space="preserve">                          Total </t>
  </si>
  <si>
    <t xml:space="preserve">     Less :  Inter-segment revenue</t>
  </si>
  <si>
    <t>Gross sales / Income from operations</t>
  </si>
  <si>
    <t>2. Segment Results</t>
  </si>
  <si>
    <t xml:space="preserve">                         Total FMCG</t>
  </si>
  <si>
    <t xml:space="preserve">                           Total </t>
  </si>
  <si>
    <t xml:space="preserve">     Less :   i)  Interest (Net)</t>
  </si>
  <si>
    <t xml:space="preserve">                ii)  Other un-allocable expenditure</t>
  </si>
  <si>
    <t xml:space="preserve">                      net of un-allocable income</t>
  </si>
  <si>
    <t>Total Profit Before Tax</t>
  </si>
  <si>
    <t>3. Capital Employed</t>
  </si>
  <si>
    <t xml:space="preserve">     a) FMCG    - Cigarettes *</t>
  </si>
  <si>
    <t>Total Segment Capital Employed</t>
  </si>
  <si>
    <t xml:space="preserve"> * Before considering provision of Rs. 1366.34 Crores</t>
  </si>
  <si>
    <t xml:space="preserve">   (31.03.2003 - Rs. 970.20 Crores) in respect of disputed State taxes,</t>
  </si>
  <si>
    <t xml:space="preserve">   the levy / collection of which has been stayed. </t>
  </si>
  <si>
    <t xml:space="preserve">Notes </t>
  </si>
  <si>
    <t>(1) The Company's corporate strategy aims at creating multiple drivers of growth anchored on its core competencies.The Company</t>
  </si>
  <si>
    <t xml:space="preserve">     is currently focused on four business groups : FMCG, Hotels, Paperboards, Paper &amp; Packaging, and Agri Business. The Company's</t>
  </si>
  <si>
    <t xml:space="preserve">     organisational structure and governance processes are designed to support effective management of multiple businesses while</t>
  </si>
  <si>
    <t xml:space="preserve">     retaining focus on each one of them.</t>
  </si>
  <si>
    <t>(2) The business groups comprise the following :</t>
  </si>
  <si>
    <t xml:space="preserve">       FMCG : Cigarettes                                 - Cigarettes &amp; Smoking mixtures. </t>
  </si>
  <si>
    <t xml:space="preserve">                                                                       - Agarbattis and  Matches sourced from the small scale sector.</t>
  </si>
  <si>
    <t xml:space="preserve">       Hotels                                                      - Hoteliering.</t>
  </si>
  <si>
    <t xml:space="preserve">       Paperboards, Paper &amp; Packaging           - Paperboards, Paper including Specialty Paper and Packaging. </t>
  </si>
  <si>
    <t xml:space="preserve">       Agri Business                                          - Agri commodities such as rice, soya, wheat, coffee and leaf tobacco.</t>
  </si>
  <si>
    <t xml:space="preserve">     in respect of the second hotel under construction in Mumbai.</t>
  </si>
  <si>
    <t xml:space="preserve">      Branded Packaged Foods Business and sources leaf tobacco for the Cigarettes Business. </t>
  </si>
  <si>
    <t xml:space="preserve">     (a)  transporters' strike in April 2003;</t>
  </si>
  <si>
    <t xml:space="preserve">      facilitating exit from the Financial Services and Edible Oil  Businesses in 1997.</t>
  </si>
  <si>
    <t xml:space="preserve">      </t>
  </si>
  <si>
    <t xml:space="preserve">                  : Others                                        - Branded Garments, Greeting, Gifting &amp; Stationery, Packaged Foods (Staples,</t>
  </si>
  <si>
    <t xml:space="preserve">     (31.03.2003 - Rs. 841 Crores) relating to the new hotels at Mumbai and Kolkata as well as capital work in progress</t>
  </si>
  <si>
    <t xml:space="preserve">     During the year ended 31st March, 2004, the Agri Business revenues / results witnessed a marginal growth over the same</t>
  </si>
  <si>
    <t xml:space="preserve">     period last year inspite of :</t>
  </si>
  <si>
    <t xml:space="preserve">            (Rs. 76 Crores for the year ended 31.03.2004 as against Rs. 519 Crores for the year ended 31.03. 2003); and</t>
  </si>
  <si>
    <t xml:space="preserve">      Rs. 801 Crores (31.03.2003 - Rs. 803 Crores) being legacy assets acquired by the Company as part and parcel of the schemes</t>
  </si>
  <si>
    <t>Twelve Months</t>
  </si>
  <si>
    <t>Quarter and Twelve Months Ended 31st March , 2004</t>
  </si>
  <si>
    <t>(vi)  During the quarter, 92,778 Ordinary Shares of Rs. 10/- each were issued and allotted under the ITC Employee Stock Option Scheme.</t>
  </si>
  <si>
    <t>(vii)   During the quarter, 10 Investor complaints were received, which were promptly attended to by the Company. No complaints were</t>
  </si>
  <si>
    <t xml:space="preserve">          pending either at the beginning or at the end of the quarter.</t>
  </si>
  <si>
    <t>(viii)  During the quarter, the Company completed acquisition of the paperboards business of M/s Bilt Industrial Packaging Company</t>
  </si>
  <si>
    <t xml:space="preserve">                                                                             Confectionery, Snack Foods,  Ready to Eat Foods)  </t>
  </si>
  <si>
    <t>(3) Segment results for the quarter ended 31.03.2004 have been impacted by the following items :</t>
  </si>
  <si>
    <t>(4) Segment results of the new business activities namely 'FMCG : Others ' largely reflect start up and business development costs.</t>
  </si>
  <si>
    <t>(5)  In its Hotels business, the Company has been engaged in implementing its strategic investment plans to complete the</t>
  </si>
  <si>
    <t xml:space="preserve">     ITC Welcomgroup chain. Capital employed of Rs.  978  Crores (31.03.2003- Rs. 943 Crores) includes Rs.  829  Crores</t>
  </si>
  <si>
    <t xml:space="preserve">(6) The Company's Agri Business markets agri commodities in the export and domestic markets; supplies agri raw materials to the </t>
  </si>
  <si>
    <t xml:space="preserve">     (b)  significant reduction in the size of export opportunity in non basmati rice which was available last year </t>
  </si>
  <si>
    <t xml:space="preserve">     (c)  significant appreciation of the Rupee against the US Dollar.</t>
  </si>
  <si>
    <t>(8) Figures for the previous year have been recast to conform to current presentation.</t>
  </si>
  <si>
    <t xml:space="preserve">Registered Office : </t>
  </si>
  <si>
    <t>For and on behalf of the Board</t>
  </si>
  <si>
    <t xml:space="preserve">Virginia House, 37 J.L. Nehru Road, </t>
  </si>
  <si>
    <t>Kolkata 700 071, India</t>
  </si>
  <si>
    <t>Place : Kolkata, India</t>
  </si>
  <si>
    <t>Executive Director</t>
  </si>
  <si>
    <t>Chairman</t>
  </si>
  <si>
    <t xml:space="preserve">       In the wake of the upturn in the industry, the Hotels business registered a significant growth in revenue and profits. However,</t>
  </si>
  <si>
    <t xml:space="preserve">       the segment results continue to reflect the depreciation charge of the newly opened hotels, the impact of the global</t>
  </si>
  <si>
    <t>Audited Financial Results</t>
  </si>
  <si>
    <t xml:space="preserve">(i)    The above results were reviewed by the Audit Committee and approved by the Board of Directors of the Company  </t>
  </si>
  <si>
    <t xml:space="preserve">        at the meeting held on 28th May, 2004.</t>
  </si>
  <si>
    <t>(ii)    Figures for the previous year have been re-arranged wherever necessary.</t>
  </si>
  <si>
    <t>(iii)   Gross Income comprises Segment Revenue and Other Income.</t>
  </si>
  <si>
    <t xml:space="preserve">          contribution to the employees' pension fund consequent to increase in the purchase price of annuities.</t>
  </si>
  <si>
    <t xml:space="preserve">         Consequently, the issued and paid up share capital of the Company stands increased to Rs. 2,47,67,88,510/-.</t>
  </si>
  <si>
    <t xml:space="preserve">           Limited, including its 65,000 MT per annum manufacturing facility at Thekkampatty Village, Coimbatore District, Tamil Nadu</t>
  </si>
  <si>
    <t xml:space="preserve">          ('Kovai ' Unit).</t>
  </si>
  <si>
    <t>(ix)   The above is as per Clause 41 of the Listing Agreement and does not take into account the excise issues disputed by the Company.</t>
  </si>
  <si>
    <t xml:space="preserve">       FMCG : Cigarettes                                  : Additional provision towards contribution to the Employees' Pension Fund and cost  </t>
  </si>
  <si>
    <t xml:space="preserve">                             relating to voluntary Retirement Schemes totalling Rs. 39.62 Crores (Q4 2003 : Rs. Nil). </t>
  </si>
  <si>
    <t xml:space="preserve">       Paperboards, Paper &amp; Packaging           : Write off of obsolete assets of Rs. 4.87 Crores (Q4 2003 : Rs. Nil) consequent to</t>
  </si>
  <si>
    <t xml:space="preserve">                             modernisation of the pulp mill.</t>
  </si>
  <si>
    <t xml:space="preserve">      slump in international travel during the earlier part of the financial year, and the holding cost in respect of Hotel Searock </t>
  </si>
  <si>
    <t xml:space="preserve">      which has been the subject matter of a prolonged legal dispute.</t>
  </si>
  <si>
    <t>Dated : 28th May, 2004</t>
  </si>
  <si>
    <t>Audited Financial Results (Consolidated)</t>
  </si>
  <si>
    <t>for the Twelve Months ended 31st March, 2004</t>
  </si>
  <si>
    <t xml:space="preserve">Consolidated </t>
  </si>
  <si>
    <t xml:space="preserve">Financial Results for </t>
  </si>
  <si>
    <t xml:space="preserve"> </t>
  </si>
  <si>
    <t xml:space="preserve">Ended </t>
  </si>
  <si>
    <t>[ 1 ]</t>
  </si>
  <si>
    <t>[ 2 ]</t>
  </si>
  <si>
    <t>NET INCOME (1 + 2)</t>
  </si>
  <si>
    <t>[ 3 ]</t>
  </si>
  <si>
    <t>[ 4 ]</t>
  </si>
  <si>
    <t>[ 5 ]</t>
  </si>
  <si>
    <t>[ 6 ]</t>
  </si>
  <si>
    <t>[ 7 ]</t>
  </si>
  <si>
    <t>PROFIT AFTER TAXATION BEFORE SHARE OF LOSS OF ASSOCIATES AND MINORITY INTERESTS (6-7)</t>
  </si>
  <si>
    <t>[ 8 ]</t>
  </si>
  <si>
    <t>SHARE OF LOSS OF ASSOCIATES</t>
  </si>
  <si>
    <t>[ 9 ]</t>
  </si>
  <si>
    <t>PROFIT AFTER TAX BEFORE MINORITY INTERESTS (8+9)</t>
  </si>
  <si>
    <t>[ 10 ]</t>
  </si>
  <si>
    <t>MINORITY INTERESTS</t>
  </si>
  <si>
    <t>[ 11 ]</t>
  </si>
  <si>
    <t>NET PROFIT (10-11)</t>
  </si>
  <si>
    <t>[ 12 ]</t>
  </si>
  <si>
    <t>(Ordinary shares of Rs. 10 each)</t>
  </si>
  <si>
    <t>RESERVES EXCLUDING REVALUATION  RESERVES</t>
  </si>
  <si>
    <t>[13]</t>
  </si>
  <si>
    <t>EARNINGS PER SHARE  (Basic)  (Rs.)</t>
  </si>
  <si>
    <t>[14]</t>
  </si>
  <si>
    <t>EARNINGS PER SHARE  (Diluted)  (Rs.)</t>
  </si>
  <si>
    <t>AGGREGATE OF NON PROMOTER SHAREHOLDING</t>
  </si>
  <si>
    <t>[15]</t>
  </si>
  <si>
    <t>- NUMBER OF SHARES</t>
  </si>
  <si>
    <t>- PERCENTAGE OF SHAREHOLDING</t>
  </si>
  <si>
    <t>Registered Office:</t>
  </si>
  <si>
    <t xml:space="preserve">Virginia House, 37 J.L.Nehru Road, </t>
  </si>
  <si>
    <t>Kolkata - 700 071, India</t>
  </si>
  <si>
    <t>Place : Kolkata</t>
  </si>
  <si>
    <t>Disclosure as required under other clauses of the Listing Agreement</t>
  </si>
  <si>
    <t>Ended  31.03.2004</t>
  </si>
  <si>
    <t>Ended 31.03.2003</t>
  </si>
  <si>
    <t>NET PROFIT</t>
  </si>
  <si>
    <t>PROFIT BROUGHT FORWARD</t>
  </si>
  <si>
    <t>TOTAL</t>
  </si>
  <si>
    <t>ADJUSTMENT FOR HOTEL FOREIGN EXCHANGE RESERVE</t>
  </si>
  <si>
    <t>AVAILABLE FOR APPROPRIATION</t>
  </si>
  <si>
    <t>APPROPRIATION OF PROFIT / AND RESERVE</t>
  </si>
  <si>
    <t>a) Release from Debenture Redemption Reserve</t>
  </si>
  <si>
    <t>b) Transfer to General Reserve</t>
  </si>
  <si>
    <t>c) Profit carried forward</t>
  </si>
  <si>
    <t>DIVIDEND INCLUDING DIVIDEND TAX</t>
  </si>
  <si>
    <t>(i)</t>
  </si>
  <si>
    <t>The above was approved at the meeting of the Board of Directors of the Company held on 28th May, 2004.</t>
  </si>
  <si>
    <t>(ii)</t>
  </si>
  <si>
    <t>Figures for the previous year have been re-arranged wherever necessary.</t>
  </si>
  <si>
    <t>(iii)</t>
  </si>
  <si>
    <t>31st March, 2004 and the dividend, if declared, will be paid on or after 2nd August, 2004 to those members entitled thereto.</t>
  </si>
  <si>
    <t>(iv)</t>
  </si>
  <si>
    <t>(v)</t>
  </si>
  <si>
    <t>The 93rd Annual General Meeting of the Company has been convened for 30th July, 2004.</t>
  </si>
  <si>
    <t xml:space="preserve"> Executive Director</t>
  </si>
  <si>
    <t>(iv)   Staff costs for the quarter ended 31.03.2004 include Rs 39.40 Crores (Q4 2003 : Rs. Nil) being the additional provision towards</t>
  </si>
  <si>
    <t>(v)   Provision for taxation for the quarter ended 31.03.2004 is net of tax refunds / adjustments of Rs. 34.78 crores (Q4 2003 : Rs. 5.01 Crores ).</t>
  </si>
  <si>
    <t>(7) As at 31st March 2004, the total capital employed of the Company of Rs. 6410 Crores (31.03.2003 - Rs. 5366 Crores) included</t>
  </si>
  <si>
    <t xml:space="preserve">The Register of Members of the Company will be closed for the purpose of dividend from 21st July, 2004 to 30th July, 2004 </t>
  </si>
  <si>
    <t>(both days inclusive).</t>
  </si>
  <si>
    <t>The Board of Directors of the Company has recommended a dividend of Rs. 20.00 per Ordinary share for the financial year ended</t>
  </si>
  <si>
    <t xml:space="preserve">    For and on behalf of the Board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</si>
</sst>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_);\(0.00\)"/>
  </numFmts>
  <fonts count="10">
    <font>
      <sz val="10"/>
      <name val="Baskerville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64" fontId="1" fillId="0" borderId="2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164" fontId="1" fillId="0" borderId="5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164" fontId="1" fillId="0" borderId="7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right"/>
    </xf>
    <xf numFmtId="165" fontId="5" fillId="0" borderId="9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165" fontId="1" fillId="0" borderId="1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/>
    </xf>
    <xf numFmtId="165" fontId="1" fillId="0" borderId="5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5" fontId="6" fillId="0" borderId="4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7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/>
    </xf>
    <xf numFmtId="164" fontId="1" fillId="0" borderId="12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/>
    </xf>
    <xf numFmtId="165" fontId="1" fillId="0" borderId="12" xfId="0" applyNumberFormat="1" applyFont="1" applyBorder="1" applyAlignment="1">
      <alignment horizontal="right"/>
    </xf>
    <xf numFmtId="165" fontId="1" fillId="0" borderId="9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2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1" fillId="0" borderId="0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6" fillId="0" borderId="13" xfId="0" applyNumberFormat="1" applyFont="1" applyBorder="1" applyAlignment="1">
      <alignment horizontal="right"/>
    </xf>
    <xf numFmtId="165" fontId="6" fillId="0" borderId="5" xfId="0" applyNumberFormat="1" applyFont="1" applyBorder="1" applyAlignment="1">
      <alignment/>
    </xf>
    <xf numFmtId="2" fontId="6" fillId="0" borderId="5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right"/>
    </xf>
    <xf numFmtId="165" fontId="1" fillId="0" borderId="13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5" fontId="1" fillId="0" borderId="4" xfId="0" applyNumberFormat="1" applyFont="1" applyBorder="1" applyAlignment="1" quotePrefix="1">
      <alignment horizontal="right"/>
    </xf>
    <xf numFmtId="0" fontId="1" fillId="0" borderId="0" xfId="0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164" fontId="1" fillId="0" borderId="4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1" fontId="6" fillId="0" borderId="13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64" fontId="1" fillId="0" borderId="8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0" fontId="5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65" fontId="5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165" fontId="5" fillId="0" borderId="2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 horizontal="center"/>
    </xf>
    <xf numFmtId="165" fontId="8" fillId="0" borderId="4" xfId="0" applyNumberFormat="1" applyFont="1" applyBorder="1" applyAlignment="1">
      <alignment horizontal="right"/>
    </xf>
    <xf numFmtId="0" fontId="0" fillId="0" borderId="6" xfId="0" applyBorder="1" applyAlignment="1">
      <alignment/>
    </xf>
    <xf numFmtId="165" fontId="5" fillId="0" borderId="7" xfId="0" applyNumberFormat="1" applyFont="1" applyBorder="1" applyAlignment="1">
      <alignment horizontal="center"/>
    </xf>
    <xf numFmtId="165" fontId="8" fillId="0" borderId="6" xfId="0" applyNumberFormat="1" applyFont="1" applyBorder="1" applyAlignment="1">
      <alignment horizontal="right"/>
    </xf>
    <xf numFmtId="165" fontId="0" fillId="0" borderId="5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2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8" fillId="0" borderId="9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165" fontId="0" fillId="0" borderId="14" xfId="0" applyNumberFormat="1" applyBorder="1" applyAlignment="1">
      <alignment/>
    </xf>
    <xf numFmtId="165" fontId="8" fillId="0" borderId="13" xfId="0" applyNumberFormat="1" applyFont="1" applyBorder="1" applyAlignment="1">
      <alignment/>
    </xf>
    <xf numFmtId="165" fontId="8" fillId="0" borderId="4" xfId="0" applyNumberFormat="1" applyFont="1" applyBorder="1" applyAlignment="1">
      <alignment/>
    </xf>
    <xf numFmtId="0" fontId="8" fillId="0" borderId="6" xfId="0" applyFont="1" applyBorder="1" applyAlignment="1">
      <alignment/>
    </xf>
    <xf numFmtId="165" fontId="8" fillId="0" borderId="14" xfId="0" applyNumberFormat="1" applyFont="1" applyBorder="1" applyAlignment="1">
      <alignment/>
    </xf>
    <xf numFmtId="165" fontId="8" fillId="0" borderId="6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5" fontId="8" fillId="0" borderId="15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165" fontId="0" fillId="0" borderId="8" xfId="0" applyNumberFormat="1" applyBorder="1" applyAlignment="1">
      <alignment/>
    </xf>
    <xf numFmtId="0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0" fontId="0" fillId="2" borderId="0" xfId="0" applyNumberFormat="1" applyFont="1" applyFill="1" applyAlignment="1">
      <alignment/>
    </xf>
    <xf numFmtId="0" fontId="8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Continuous"/>
    </xf>
    <xf numFmtId="0" fontId="1" fillId="0" borderId="2" xfId="0" applyFont="1" applyBorder="1" applyAlignment="1">
      <alignment/>
    </xf>
    <xf numFmtId="0" fontId="1" fillId="0" borderId="3" xfId="0" applyNumberFormat="1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1" fillId="0" borderId="5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65" fontId="1" fillId="0" borderId="12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5" fillId="0" borderId="15" xfId="0" applyNumberFormat="1" applyFont="1" applyBorder="1" applyAlignment="1">
      <alignment/>
    </xf>
    <xf numFmtId="165" fontId="0" fillId="0" borderId="16" xfId="0" applyNumberFormat="1" applyBorder="1" applyAlignment="1">
      <alignment/>
    </xf>
    <xf numFmtId="165" fontId="1" fillId="0" borderId="5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/>
    </xf>
    <xf numFmtId="164" fontId="1" fillId="0" borderId="4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5" fillId="0" borderId="0" xfId="0" applyNumberFormat="1" applyFont="1" applyAlignment="1">
      <alignment/>
    </xf>
    <xf numFmtId="10" fontId="1" fillId="2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Border="1" applyAlignment="1">
      <alignment horizontal="centerContinuous"/>
    </xf>
    <xf numFmtId="0" fontId="1" fillId="0" borderId="3" xfId="0" applyFont="1" applyBorder="1" applyAlignment="1">
      <alignment/>
    </xf>
    <xf numFmtId="0" fontId="1" fillId="0" borderId="16" xfId="0" applyFont="1" applyBorder="1" applyAlignment="1">
      <alignment/>
    </xf>
    <xf numFmtId="165" fontId="1" fillId="0" borderId="16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4" xfId="0" applyFont="1" applyBorder="1" applyAlignment="1">
      <alignment/>
    </xf>
    <xf numFmtId="165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5" fillId="0" borderId="0" xfId="0" applyFont="1" applyBorder="1" applyAlignment="1">
      <alignment/>
    </xf>
    <xf numFmtId="165" fontId="5" fillId="0" borderId="13" xfId="0" applyNumberFormat="1" applyFont="1" applyBorder="1" applyAlignment="1">
      <alignment/>
    </xf>
    <xf numFmtId="0" fontId="5" fillId="0" borderId="8" xfId="0" applyFont="1" applyBorder="1" applyAlignment="1">
      <alignment/>
    </xf>
    <xf numFmtId="165" fontId="5" fillId="0" borderId="14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5" fontId="5" fillId="0" borderId="7" xfId="0" applyNumberFormat="1" applyFont="1" applyBorder="1" applyAlignment="1">
      <alignment/>
    </xf>
    <xf numFmtId="165" fontId="5" fillId="0" borderId="9" xfId="0" applyNumberFormat="1" applyFont="1" applyBorder="1" applyAlignment="1">
      <alignment/>
    </xf>
    <xf numFmtId="165" fontId="5" fillId="0" borderId="4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147"/>
  <sheetViews>
    <sheetView tabSelected="1" zoomScale="75" zoomScaleNormal="75" workbookViewId="0" topLeftCell="B3">
      <pane xSplit="2" ySplit="8" topLeftCell="D11" activePane="bottomRight" state="frozen"/>
      <selection pane="topLeft" activeCell="B3" sqref="B3"/>
      <selection pane="topRight" activeCell="D3" sqref="D3"/>
      <selection pane="bottomLeft" activeCell="B11" sqref="B11"/>
      <selection pane="bottomRight" activeCell="G9" sqref="G9"/>
    </sheetView>
  </sheetViews>
  <sheetFormatPr defaultColWidth="9.00390625" defaultRowHeight="12.75"/>
  <cols>
    <col min="1" max="1" width="4.50390625" style="1" customWidth="1"/>
    <col min="2" max="2" width="53.125" style="1" customWidth="1"/>
    <col min="3" max="3" width="5.50390625" style="6" customWidth="1"/>
    <col min="4" max="4" width="13.875" style="6" customWidth="1"/>
    <col min="5" max="5" width="16.50390625" style="8" customWidth="1"/>
    <col min="6" max="7" width="15.875" style="9" customWidth="1"/>
    <col min="8" max="8" width="15.50390625" style="10" customWidth="1"/>
    <col min="9" max="9" width="3.00390625" style="1" customWidth="1"/>
    <col min="10" max="16384" width="9.125" style="1" customWidth="1"/>
  </cols>
  <sheetData>
    <row r="3" spans="3:8" ht="18">
      <c r="C3" s="2"/>
      <c r="D3" s="2" t="s">
        <v>0</v>
      </c>
      <c r="E3" s="2"/>
      <c r="F3" s="2"/>
      <c r="G3" s="2"/>
      <c r="H3" s="2"/>
    </row>
    <row r="4" spans="2:8" ht="12.75">
      <c r="B4" s="4"/>
      <c r="C4" s="5"/>
      <c r="D4" s="5" t="s">
        <v>105</v>
      </c>
      <c r="E4" s="5"/>
      <c r="F4" s="5"/>
      <c r="G4" s="5"/>
      <c r="H4" s="5"/>
    </row>
    <row r="5" spans="4:9" ht="12.75">
      <c r="D5" s="7" t="s">
        <v>1</v>
      </c>
      <c r="I5" s="5"/>
    </row>
    <row r="6" ht="12.75">
      <c r="H6" s="11" t="s">
        <v>2</v>
      </c>
    </row>
    <row r="7" spans="2:8" ht="12.75">
      <c r="B7" s="12"/>
      <c r="C7" s="13"/>
      <c r="D7" s="14" t="s">
        <v>3</v>
      </c>
      <c r="E7" s="15" t="s">
        <v>4</v>
      </c>
      <c r="F7" s="16" t="s">
        <v>4</v>
      </c>
      <c r="G7" s="17" t="s">
        <v>81</v>
      </c>
      <c r="H7" s="16" t="s">
        <v>81</v>
      </c>
    </row>
    <row r="8" spans="2:8" ht="12.75">
      <c r="B8" s="18"/>
      <c r="C8" s="19"/>
      <c r="D8" s="20" t="s">
        <v>6</v>
      </c>
      <c r="E8" s="20" t="s">
        <v>6</v>
      </c>
      <c r="F8" s="20" t="s">
        <v>6</v>
      </c>
      <c r="G8" s="21" t="s">
        <v>6</v>
      </c>
      <c r="H8" s="20" t="s">
        <v>6</v>
      </c>
    </row>
    <row r="9" spans="2:8" ht="12.75">
      <c r="B9" s="22"/>
      <c r="C9" s="23"/>
      <c r="D9" s="24" t="s">
        <v>7</v>
      </c>
      <c r="E9" s="25" t="s">
        <v>8</v>
      </c>
      <c r="F9" s="26" t="s">
        <v>9</v>
      </c>
      <c r="G9" s="27" t="s">
        <v>8</v>
      </c>
      <c r="H9" s="28" t="s">
        <v>9</v>
      </c>
    </row>
    <row r="10" spans="2:8" ht="12.75">
      <c r="B10" s="29"/>
      <c r="C10" s="30"/>
      <c r="D10" s="31"/>
      <c r="E10" s="32"/>
      <c r="F10" s="33"/>
      <c r="G10" s="34"/>
      <c r="H10" s="35"/>
    </row>
    <row r="11" spans="2:8" ht="12.75">
      <c r="B11" s="36"/>
      <c r="C11" s="19"/>
      <c r="D11" s="13"/>
      <c r="E11" s="37"/>
      <c r="F11" s="38"/>
      <c r="G11" s="39"/>
      <c r="H11" s="40"/>
    </row>
    <row r="12" spans="2:9" ht="12.75">
      <c r="B12" s="41" t="s">
        <v>10</v>
      </c>
      <c r="C12" s="19"/>
      <c r="D12" s="42">
        <v>8732.89</v>
      </c>
      <c r="E12" s="43">
        <v>3307.0298033390004</v>
      </c>
      <c r="F12" s="43">
        <v>2839.47</v>
      </c>
      <c r="G12" s="42">
        <v>12039.9239659</v>
      </c>
      <c r="H12" s="43">
        <v>11194.47</v>
      </c>
      <c r="I12" s="9"/>
    </row>
    <row r="13" spans="2:9" ht="12.75">
      <c r="B13" s="41" t="s">
        <v>11</v>
      </c>
      <c r="C13" s="19">
        <v>-1</v>
      </c>
      <c r="D13" s="42">
        <v>4588.5</v>
      </c>
      <c r="E13" s="43">
        <v>1881.937238099</v>
      </c>
      <c r="F13" s="43">
        <v>1519.86</v>
      </c>
      <c r="G13" s="42">
        <v>6470.4406104</v>
      </c>
      <c r="H13" s="43">
        <v>5865.78</v>
      </c>
      <c r="I13" s="9"/>
    </row>
    <row r="14" spans="2:9" ht="12.75">
      <c r="B14" s="41" t="s">
        <v>12</v>
      </c>
      <c r="C14" s="19">
        <v>-2</v>
      </c>
      <c r="D14" s="42">
        <v>168.66</v>
      </c>
      <c r="E14" s="43">
        <v>56.218961039999996</v>
      </c>
      <c r="F14" s="43">
        <v>60.07</v>
      </c>
      <c r="G14" s="42">
        <v>224.8757665</v>
      </c>
      <c r="H14" s="43">
        <v>169.59</v>
      </c>
      <c r="I14" s="9"/>
    </row>
    <row r="15" spans="2:9" ht="12.75">
      <c r="B15" s="41" t="s">
        <v>13</v>
      </c>
      <c r="C15" s="19"/>
      <c r="D15" s="46">
        <f>D13+D14</f>
        <v>4757.16</v>
      </c>
      <c r="E15" s="46">
        <f>E13+E14</f>
        <v>1938.1561991390001</v>
      </c>
      <c r="F15" s="42">
        <f>F13+F14</f>
        <v>1579.9299999999998</v>
      </c>
      <c r="G15" s="42">
        <f>G13+G14</f>
        <v>6695.3163769</v>
      </c>
      <c r="H15" s="43">
        <f>H13+H14</f>
        <v>6035.37</v>
      </c>
      <c r="I15" s="9"/>
    </row>
    <row r="16" spans="2:9" ht="12.75">
      <c r="B16" s="48" t="s">
        <v>14</v>
      </c>
      <c r="C16" s="49"/>
      <c r="D16" s="50"/>
      <c r="E16" s="51"/>
      <c r="F16" s="52"/>
      <c r="G16" s="53"/>
      <c r="H16" s="54"/>
      <c r="I16" s="9"/>
    </row>
    <row r="17" spans="2:9" ht="12.75">
      <c r="B17" s="41" t="s">
        <v>15</v>
      </c>
      <c r="C17" s="19">
        <v>-3</v>
      </c>
      <c r="D17" s="55">
        <f>D18+D19+D20+D21</f>
        <v>2766.66</v>
      </c>
      <c r="E17" s="56">
        <f>E18+E19+E20+E21+0.01</f>
        <v>1343.1948352389998</v>
      </c>
      <c r="F17" s="55">
        <f>F18+F19+F20+F21</f>
        <v>1046.45</v>
      </c>
      <c r="G17" s="57">
        <f>G18+G19+G20+G21+0.01</f>
        <v>4109.85320483</v>
      </c>
      <c r="H17" s="58">
        <f>H18+H19+H20+H21</f>
        <v>3712</v>
      </c>
      <c r="I17" s="9"/>
    </row>
    <row r="18" spans="2:9" ht="12.75">
      <c r="B18" s="41" t="s">
        <v>16</v>
      </c>
      <c r="C18" s="19"/>
      <c r="D18" s="43">
        <v>-158.36</v>
      </c>
      <c r="E18" s="59">
        <v>-31.094221044999998</v>
      </c>
      <c r="F18" s="43">
        <v>76.63</v>
      </c>
      <c r="G18" s="42">
        <v>-189.453168357</v>
      </c>
      <c r="H18" s="43">
        <v>3</v>
      </c>
      <c r="I18" s="9"/>
    </row>
    <row r="19" spans="2:10" ht="12.75">
      <c r="B19" s="41" t="s">
        <v>17</v>
      </c>
      <c r="C19" s="19"/>
      <c r="D19" s="43">
        <v>1730.83</v>
      </c>
      <c r="E19" s="59">
        <v>841.9485311080001</v>
      </c>
      <c r="F19" s="43">
        <v>512.36</v>
      </c>
      <c r="G19" s="42">
        <v>2572.7821929620004</v>
      </c>
      <c r="H19" s="43">
        <v>2245.42</v>
      </c>
      <c r="I19" s="9"/>
      <c r="J19" s="9"/>
    </row>
    <row r="20" spans="2:9" ht="12.75">
      <c r="B20" s="41" t="s">
        <v>18</v>
      </c>
      <c r="C20" s="19"/>
      <c r="D20" s="43">
        <v>276.1</v>
      </c>
      <c r="E20" s="59">
        <v>140.380163778</v>
      </c>
      <c r="F20" s="43">
        <v>85.35</v>
      </c>
      <c r="G20" s="42">
        <v>416.4777506</v>
      </c>
      <c r="H20" s="43">
        <v>346.12</v>
      </c>
      <c r="I20" s="9"/>
    </row>
    <row r="21" spans="2:9" ht="12.75">
      <c r="B21" s="41" t="s">
        <v>19</v>
      </c>
      <c r="C21" s="19"/>
      <c r="D21" s="43">
        <v>918.09</v>
      </c>
      <c r="E21" s="59">
        <v>391.95036139799976</v>
      </c>
      <c r="F21" s="43">
        <v>372.11</v>
      </c>
      <c r="G21" s="42">
        <v>1310.0364296249993</v>
      </c>
      <c r="H21" s="43">
        <v>1117.46</v>
      </c>
      <c r="I21" s="9"/>
    </row>
    <row r="22" spans="2:9" ht="12.75">
      <c r="B22" s="41" t="s">
        <v>20</v>
      </c>
      <c r="C22" s="19">
        <v>-4</v>
      </c>
      <c r="D22" s="43">
        <v>16.61</v>
      </c>
      <c r="E22" s="59">
        <v>8.1810055</v>
      </c>
      <c r="F22" s="43">
        <v>5.96</v>
      </c>
      <c r="G22" s="42">
        <v>24.7916699</v>
      </c>
      <c r="H22" s="43">
        <v>29.84</v>
      </c>
      <c r="I22" s="9"/>
    </row>
    <row r="23" spans="2:9" ht="12.75">
      <c r="B23" s="41" t="s">
        <v>21</v>
      </c>
      <c r="C23" s="19">
        <v>-5</v>
      </c>
      <c r="D23" s="43">
        <v>179.09</v>
      </c>
      <c r="E23" s="59">
        <v>62.53310315499999</v>
      </c>
      <c r="F23" s="43">
        <v>64.16</v>
      </c>
      <c r="G23" s="42">
        <v>241.6212097</v>
      </c>
      <c r="H23" s="43">
        <v>237.34</v>
      </c>
      <c r="I23" s="9"/>
    </row>
    <row r="24" spans="2:9" ht="12.75">
      <c r="B24" s="41" t="s">
        <v>22</v>
      </c>
      <c r="C24" s="19">
        <v>-6</v>
      </c>
      <c r="D24" s="47">
        <f>D13+D14-D17-D22-D23</f>
        <v>1794.8000000000002</v>
      </c>
      <c r="E24" s="59">
        <f>E13+E14-E17-E22-E23+0.01</f>
        <v>524.2572552450004</v>
      </c>
      <c r="F24" s="47">
        <f>F13+F14-F17-F22-F23</f>
        <v>463.3599999999998</v>
      </c>
      <c r="G24" s="46">
        <f>G13+G14-G17-G22-G23+0.01</f>
        <v>2319.0602924699997</v>
      </c>
      <c r="H24" s="47">
        <f>H13+H14-H17-H22-H23</f>
        <v>2056.1899999999996</v>
      </c>
      <c r="I24" s="9"/>
    </row>
    <row r="25" spans="2:9" ht="12.75">
      <c r="B25" s="48" t="s">
        <v>14</v>
      </c>
      <c r="C25" s="49"/>
      <c r="D25" s="50"/>
      <c r="E25" s="51"/>
      <c r="F25" s="52"/>
      <c r="G25" s="53"/>
      <c r="H25" s="54"/>
      <c r="I25" s="9"/>
    </row>
    <row r="26" spans="2:9" ht="12.75">
      <c r="B26" s="41" t="s">
        <v>23</v>
      </c>
      <c r="C26" s="13">
        <v>-7</v>
      </c>
      <c r="D26" s="37">
        <v>589.01</v>
      </c>
      <c r="E26" s="8">
        <v>137.1950962</v>
      </c>
      <c r="F26" s="42">
        <v>139.94</v>
      </c>
      <c r="G26" s="60">
        <v>726.2050962</v>
      </c>
      <c r="H26" s="43">
        <v>684.84</v>
      </c>
      <c r="I26" s="9"/>
    </row>
    <row r="27" spans="2:9" ht="12.75">
      <c r="B27" s="41" t="s">
        <v>24</v>
      </c>
      <c r="C27" s="19">
        <v>-8</v>
      </c>
      <c r="D27" s="43">
        <f>+D24-D26</f>
        <v>1205.7900000000002</v>
      </c>
      <c r="E27" s="61">
        <f>E24-E26</f>
        <v>387.0621590450004</v>
      </c>
      <c r="F27" s="44">
        <f>F24-F26</f>
        <v>323.4199999999998</v>
      </c>
      <c r="G27" s="62">
        <f>G24-G26-0.01</f>
        <v>1592.8451962699999</v>
      </c>
      <c r="H27" s="44">
        <f>H24-H26</f>
        <v>1371.3499999999995</v>
      </c>
      <c r="I27" s="63"/>
    </row>
    <row r="28" spans="2:9" ht="12.75">
      <c r="B28" s="41" t="s">
        <v>25</v>
      </c>
      <c r="C28" s="19">
        <v>-9</v>
      </c>
      <c r="D28" s="43">
        <v>247.59</v>
      </c>
      <c r="E28" s="59">
        <v>247.68</v>
      </c>
      <c r="F28" s="42">
        <v>247.51</v>
      </c>
      <c r="G28" s="42">
        <v>247.68</v>
      </c>
      <c r="H28" s="43">
        <v>247.51</v>
      </c>
      <c r="I28" s="39"/>
    </row>
    <row r="29" spans="2:9" ht="12.75">
      <c r="B29" s="18" t="s">
        <v>26</v>
      </c>
      <c r="C29" s="64"/>
      <c r="D29" s="43"/>
      <c r="E29" s="65"/>
      <c r="F29" s="66"/>
      <c r="G29" s="56"/>
      <c r="H29" s="67"/>
      <c r="I29" s="3"/>
    </row>
    <row r="30" spans="2:9" ht="12.75">
      <c r="B30" s="18" t="s">
        <v>27</v>
      </c>
      <c r="C30" s="64">
        <v>-10</v>
      </c>
      <c r="D30" s="68" t="s">
        <v>28</v>
      </c>
      <c r="E30" s="68" t="s">
        <v>28</v>
      </c>
      <c r="F30" s="68" t="s">
        <v>28</v>
      </c>
      <c r="G30" s="68">
        <v>6101.54</v>
      </c>
      <c r="H30" s="43">
        <v>5056.48</v>
      </c>
      <c r="I30" s="69"/>
    </row>
    <row r="31" spans="2:9" s="9" customFormat="1" ht="12.75">
      <c r="B31" s="70" t="s">
        <v>29</v>
      </c>
      <c r="C31" s="64">
        <v>-11</v>
      </c>
      <c r="D31" s="67">
        <f>D27/D28*10</f>
        <v>48.70107839573489</v>
      </c>
      <c r="E31" s="65">
        <f>E27/E28*10</f>
        <v>15.62750965136468</v>
      </c>
      <c r="F31" s="66">
        <f>F27/F28*10</f>
        <v>13.066946790028677</v>
      </c>
      <c r="G31" s="56">
        <f>G27/G28*10+0.03</f>
        <v>64.34061031451873</v>
      </c>
      <c r="H31" s="67">
        <f>H27/H28*10</f>
        <v>55.4058421881944</v>
      </c>
      <c r="I31" s="45"/>
    </row>
    <row r="32" spans="2:9" s="9" customFormat="1" ht="12.75">
      <c r="B32" s="70" t="s">
        <v>30</v>
      </c>
      <c r="C32" s="64"/>
      <c r="D32" s="43">
        <v>48.64</v>
      </c>
      <c r="E32" s="65">
        <f>+E31-0.02</f>
        <v>15.60750965136468</v>
      </c>
      <c r="F32" s="66">
        <f>+F31</f>
        <v>13.066946790028677</v>
      </c>
      <c r="G32" s="56">
        <f>+G31-0.12</f>
        <v>64.22061031451872</v>
      </c>
      <c r="H32" s="67">
        <f>+H31</f>
        <v>55.4058421881944</v>
      </c>
      <c r="I32" s="45"/>
    </row>
    <row r="33" spans="2:8" ht="12.75">
      <c r="B33" s="18" t="s">
        <v>31</v>
      </c>
      <c r="C33" s="64">
        <v>-12</v>
      </c>
      <c r="D33" s="43"/>
      <c r="E33" s="65"/>
      <c r="F33" s="71"/>
      <c r="G33" s="45"/>
      <c r="H33" s="67"/>
    </row>
    <row r="34" spans="2:8" ht="12.75">
      <c r="B34" s="18" t="s">
        <v>32</v>
      </c>
      <c r="C34" s="64"/>
      <c r="D34" s="72">
        <v>247586073</v>
      </c>
      <c r="E34" s="73">
        <f>G34</f>
        <v>247678851</v>
      </c>
      <c r="F34" s="74">
        <v>247511886</v>
      </c>
      <c r="G34" s="75">
        <f>247678851</f>
        <v>247678851</v>
      </c>
      <c r="H34" s="76">
        <v>247511886</v>
      </c>
    </row>
    <row r="35" spans="2:8" ht="12.75">
      <c r="B35" s="18" t="s">
        <v>33</v>
      </c>
      <c r="C35" s="64"/>
      <c r="D35" s="72">
        <v>100</v>
      </c>
      <c r="E35" s="73">
        <v>100</v>
      </c>
      <c r="F35" s="74">
        <v>100</v>
      </c>
      <c r="G35" s="77">
        <v>100</v>
      </c>
      <c r="H35" s="76">
        <v>100</v>
      </c>
    </row>
    <row r="36" spans="2:8" ht="12.75">
      <c r="B36" s="22"/>
      <c r="C36" s="78"/>
      <c r="D36" s="47"/>
      <c r="E36" s="79"/>
      <c r="F36" s="80"/>
      <c r="G36" s="81"/>
      <c r="H36" s="82"/>
    </row>
    <row r="38" ht="12.75">
      <c r="B38" s="83" t="s">
        <v>34</v>
      </c>
    </row>
    <row r="39" ht="12.75">
      <c r="B39" s="1" t="s">
        <v>106</v>
      </c>
    </row>
    <row r="40" ht="12.75">
      <c r="B40" s="1" t="s">
        <v>107</v>
      </c>
    </row>
    <row r="42" ht="12.75">
      <c r="B42" s="1" t="s">
        <v>108</v>
      </c>
    </row>
    <row r="44" ht="12.75">
      <c r="B44" s="1" t="s">
        <v>109</v>
      </c>
    </row>
    <row r="46" ht="12.75">
      <c r="B46" s="1" t="s">
        <v>183</v>
      </c>
    </row>
    <row r="47" ht="12.75">
      <c r="B47" s="1" t="s">
        <v>110</v>
      </c>
    </row>
    <row r="49" ht="12.75">
      <c r="B49" s="1" t="s">
        <v>184</v>
      </c>
    </row>
    <row r="51" ht="12.75">
      <c r="B51" s="1" t="s">
        <v>83</v>
      </c>
    </row>
    <row r="52" ht="12.75">
      <c r="B52" s="1" t="s">
        <v>111</v>
      </c>
    </row>
    <row r="54" ht="12.75">
      <c r="B54" s="1" t="s">
        <v>84</v>
      </c>
    </row>
    <row r="55" ht="12.75">
      <c r="B55" s="1" t="s">
        <v>85</v>
      </c>
    </row>
    <row r="57" ht="12.75">
      <c r="B57" s="1" t="s">
        <v>86</v>
      </c>
    </row>
    <row r="58" ht="12.75">
      <c r="B58" s="1" t="s">
        <v>112</v>
      </c>
    </row>
    <row r="59" ht="12.75">
      <c r="B59" s="1" t="s">
        <v>113</v>
      </c>
    </row>
    <row r="61" ht="12.75">
      <c r="B61" s="1" t="s">
        <v>114</v>
      </c>
    </row>
    <row r="66" spans="2:7" ht="12.75">
      <c r="B66" s="123" t="s">
        <v>96</v>
      </c>
      <c r="G66" s="172" t="s">
        <v>97</v>
      </c>
    </row>
    <row r="67" ht="12.75">
      <c r="B67" s="123" t="s">
        <v>98</v>
      </c>
    </row>
    <row r="68" ht="12.75">
      <c r="B68" s="123" t="s">
        <v>99</v>
      </c>
    </row>
    <row r="69" ht="12.75">
      <c r="B69" s="123" t="s">
        <v>121</v>
      </c>
    </row>
    <row r="70" spans="2:8" ht="12.75">
      <c r="B70" s="123" t="s">
        <v>100</v>
      </c>
      <c r="F70" s="172" t="s">
        <v>182</v>
      </c>
      <c r="H70" s="172" t="s">
        <v>102</v>
      </c>
    </row>
    <row r="147" ht="12.75">
      <c r="E147" s="84">
        <v>10000000</v>
      </c>
    </row>
  </sheetData>
  <printOptions/>
  <pageMargins left="0.75" right="0.75" top="1" bottom="1" header="0.5" footer="0.5"/>
  <pageSetup fitToHeight="1" fitToWidth="1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62"/>
  <sheetViews>
    <sheetView zoomScale="75" zoomScaleNormal="75" workbookViewId="0" topLeftCell="A1">
      <selection activeCell="I28" sqref="I28"/>
    </sheetView>
  </sheetViews>
  <sheetFormatPr defaultColWidth="9.00390625" defaultRowHeight="12.75"/>
  <cols>
    <col min="1" max="1" width="5.50390625" style="85" customWidth="1"/>
    <col min="2" max="2" width="46.875" style="85" customWidth="1"/>
    <col min="3" max="3" width="13.875" style="87" customWidth="1"/>
    <col min="4" max="4" width="15.875" style="87" customWidth="1"/>
    <col min="5" max="6" width="18.625" style="87" customWidth="1"/>
    <col min="7" max="7" width="17.50390625" style="87" customWidth="1"/>
    <col min="8" max="8" width="17.375" style="88" customWidth="1"/>
    <col min="9" max="9" width="18.00390625" style="86" customWidth="1"/>
    <col min="10" max="16384" width="9.125" style="85" customWidth="1"/>
  </cols>
  <sheetData>
    <row r="3" spans="2:8" ht="20.25">
      <c r="B3" s="194" t="s">
        <v>0</v>
      </c>
      <c r="C3" s="194"/>
      <c r="D3" s="194"/>
      <c r="E3" s="194"/>
      <c r="F3" s="194"/>
      <c r="G3" s="194"/>
      <c r="H3" s="2"/>
    </row>
    <row r="5" spans="2:7" ht="15.75">
      <c r="B5" s="195" t="s">
        <v>35</v>
      </c>
      <c r="C5" s="195"/>
      <c r="D5" s="195"/>
      <c r="E5" s="195"/>
      <c r="F5" s="195"/>
      <c r="G5" s="195"/>
    </row>
    <row r="6" spans="2:7" ht="15.75">
      <c r="B6" s="196" t="s">
        <v>82</v>
      </c>
      <c r="C6" s="196"/>
      <c r="D6" s="196"/>
      <c r="E6" s="196"/>
      <c r="F6" s="196"/>
      <c r="G6" s="196"/>
    </row>
    <row r="8" ht="13.5">
      <c r="F8" s="89" t="s">
        <v>2</v>
      </c>
    </row>
    <row r="9" spans="2:8" ht="15.75">
      <c r="B9" s="90"/>
      <c r="C9" s="91" t="s">
        <v>4</v>
      </c>
      <c r="D9" s="16" t="s">
        <v>4</v>
      </c>
      <c r="E9" s="17" t="s">
        <v>5</v>
      </c>
      <c r="F9" s="17" t="s">
        <v>5</v>
      </c>
      <c r="G9" s="92"/>
      <c r="H9" s="93"/>
    </row>
    <row r="10" spans="2:8" ht="15.75">
      <c r="B10" s="94"/>
      <c r="C10" s="95" t="s">
        <v>6</v>
      </c>
      <c r="D10" s="95" t="s">
        <v>6</v>
      </c>
      <c r="E10" s="95" t="s">
        <v>6</v>
      </c>
      <c r="F10" s="95" t="s">
        <v>6</v>
      </c>
      <c r="G10" s="96"/>
      <c r="H10" s="93"/>
    </row>
    <row r="11" spans="2:8" ht="15.75">
      <c r="B11" s="97"/>
      <c r="C11" s="98" t="s">
        <v>8</v>
      </c>
      <c r="D11" s="26" t="s">
        <v>9</v>
      </c>
      <c r="E11" s="27" t="s">
        <v>8</v>
      </c>
      <c r="F11" s="28" t="s">
        <v>9</v>
      </c>
      <c r="G11" s="99"/>
      <c r="H11" s="93"/>
    </row>
    <row r="12" spans="2:8" ht="13.5">
      <c r="B12" s="94"/>
      <c r="C12" s="100"/>
      <c r="D12" s="101"/>
      <c r="E12" s="102"/>
      <c r="F12" s="102"/>
      <c r="G12" s="101"/>
      <c r="H12" s="93"/>
    </row>
    <row r="13" spans="2:8" ht="13.5">
      <c r="B13" s="94"/>
      <c r="C13" s="100"/>
      <c r="D13" s="101"/>
      <c r="E13" s="102"/>
      <c r="F13" s="102"/>
      <c r="G13" s="101"/>
      <c r="H13" s="93"/>
    </row>
    <row r="14" spans="2:8" ht="15.75">
      <c r="B14" s="103" t="s">
        <v>36</v>
      </c>
      <c r="C14" s="100"/>
      <c r="D14" s="101"/>
      <c r="E14" s="102"/>
      <c r="F14" s="102"/>
      <c r="G14" s="101"/>
      <c r="H14" s="93"/>
    </row>
    <row r="15" spans="2:8" ht="13.5">
      <c r="B15" s="94"/>
      <c r="C15" s="100"/>
      <c r="D15" s="101"/>
      <c r="E15" s="102"/>
      <c r="F15" s="102"/>
      <c r="G15" s="101"/>
      <c r="H15" s="93"/>
    </row>
    <row r="16" spans="2:8" ht="13.5">
      <c r="B16" s="94" t="s">
        <v>37</v>
      </c>
      <c r="C16" s="186">
        <v>2352.61</v>
      </c>
      <c r="D16" s="67">
        <v>2195.98</v>
      </c>
      <c r="E16" s="67">
        <v>9230.27</v>
      </c>
      <c r="F16" s="67">
        <v>8764</v>
      </c>
      <c r="G16" s="101"/>
      <c r="H16" s="105"/>
    </row>
    <row r="17" spans="2:8" ht="13.5">
      <c r="B17" s="94" t="s">
        <v>38</v>
      </c>
      <c r="C17" s="187">
        <v>89.08</v>
      </c>
      <c r="D17" s="67">
        <v>45.47</v>
      </c>
      <c r="E17" s="67">
        <v>304.16</v>
      </c>
      <c r="F17" s="67">
        <v>109.2</v>
      </c>
      <c r="G17" s="106"/>
      <c r="H17" s="105"/>
    </row>
    <row r="18" spans="2:8" ht="15.75">
      <c r="B18" s="103" t="s">
        <v>39</v>
      </c>
      <c r="C18" s="189">
        <f>SUM(C16:C17)</f>
        <v>2441.69</v>
      </c>
      <c r="D18" s="190">
        <f>SUM(D16:D17)</f>
        <v>2241.45</v>
      </c>
      <c r="E18" s="190">
        <f>SUM(E16:E17)</f>
        <v>9534.43</v>
      </c>
      <c r="F18" s="190">
        <f>SUM(F16:F17)</f>
        <v>8873.2</v>
      </c>
      <c r="G18" s="107"/>
      <c r="H18" s="108"/>
    </row>
    <row r="19" spans="2:8" ht="13.5">
      <c r="B19" s="94"/>
      <c r="C19" s="186"/>
      <c r="D19" s="55"/>
      <c r="E19" s="66"/>
      <c r="F19" s="66"/>
      <c r="G19" s="101"/>
      <c r="H19" s="105"/>
    </row>
    <row r="20" spans="2:8" ht="13.5">
      <c r="B20" s="94" t="s">
        <v>40</v>
      </c>
      <c r="C20" s="67">
        <v>80.23</v>
      </c>
      <c r="D20" s="67">
        <v>57.91</v>
      </c>
      <c r="E20" s="67">
        <v>257.53</v>
      </c>
      <c r="F20" s="67">
        <v>193.41</v>
      </c>
      <c r="G20" s="101"/>
      <c r="H20" s="105"/>
    </row>
    <row r="21" spans="2:8" ht="13.5">
      <c r="B21" s="94" t="s">
        <v>41</v>
      </c>
      <c r="C21" s="67">
        <v>596.46</v>
      </c>
      <c r="D21" s="67">
        <v>364.68</v>
      </c>
      <c r="E21" s="67">
        <v>1708.77</v>
      </c>
      <c r="F21" s="67">
        <v>1658.14</v>
      </c>
      <c r="G21" s="101"/>
      <c r="H21" s="105"/>
    </row>
    <row r="22" spans="2:8" ht="13.5">
      <c r="B22" s="94" t="s">
        <v>42</v>
      </c>
      <c r="C22" s="67">
        <v>335.29</v>
      </c>
      <c r="D22" s="67">
        <v>303.82</v>
      </c>
      <c r="E22" s="67">
        <v>1253.29</v>
      </c>
      <c r="F22" s="67">
        <v>1162.86</v>
      </c>
      <c r="G22" s="101"/>
      <c r="H22" s="105"/>
    </row>
    <row r="23" spans="2:8" ht="13.5">
      <c r="B23" s="94"/>
      <c r="C23" s="187"/>
      <c r="D23" s="82"/>
      <c r="E23" s="188"/>
      <c r="F23" s="188"/>
      <c r="G23" s="106"/>
      <c r="H23" s="105"/>
    </row>
    <row r="24" spans="2:8" ht="15.75">
      <c r="B24" s="103" t="s">
        <v>43</v>
      </c>
      <c r="C24" s="183">
        <f>C18+C20+C21+C22</f>
        <v>3453.67</v>
      </c>
      <c r="D24" s="183">
        <f>D18+D20+D21+D22</f>
        <v>2967.8599999999997</v>
      </c>
      <c r="E24" s="183">
        <f>E18+E20+E21+E22</f>
        <v>12754.02</v>
      </c>
      <c r="F24" s="183">
        <f>F18+F20+F21+F22</f>
        <v>11887.61</v>
      </c>
      <c r="G24" s="111"/>
      <c r="H24" s="108"/>
    </row>
    <row r="25" spans="2:8" ht="13.5">
      <c r="B25" s="94"/>
      <c r="C25" s="186"/>
      <c r="D25" s="67"/>
      <c r="E25" s="66"/>
      <c r="F25" s="66"/>
      <c r="G25" s="101"/>
      <c r="H25" s="105"/>
    </row>
    <row r="26" spans="2:8" ht="13.5">
      <c r="B26" s="94" t="s">
        <v>44</v>
      </c>
      <c r="C26" s="186">
        <v>202.86</v>
      </c>
      <c r="D26" s="67">
        <v>188.46</v>
      </c>
      <c r="E26" s="67">
        <v>938.98</v>
      </c>
      <c r="F26" s="67">
        <v>862.73</v>
      </c>
      <c r="G26" s="101"/>
      <c r="H26" s="105"/>
    </row>
    <row r="27" spans="2:8" ht="13.5">
      <c r="B27" s="94"/>
      <c r="C27" s="187"/>
      <c r="D27" s="82"/>
      <c r="E27" s="188"/>
      <c r="F27" s="188"/>
      <c r="G27" s="106"/>
      <c r="H27" s="105"/>
    </row>
    <row r="28" spans="2:8" ht="15.75">
      <c r="B28" s="112" t="s">
        <v>45</v>
      </c>
      <c r="C28" s="185">
        <f>C24-C26</f>
        <v>3250.81</v>
      </c>
      <c r="D28" s="185">
        <f>D24-D26</f>
        <v>2779.3999999999996</v>
      </c>
      <c r="E28" s="185">
        <f>E24-E26</f>
        <v>11815.04</v>
      </c>
      <c r="F28" s="185">
        <f>F24-F26</f>
        <v>11024.880000000001</v>
      </c>
      <c r="G28" s="114"/>
      <c r="H28" s="108"/>
    </row>
    <row r="29" spans="2:8" ht="13.5">
      <c r="B29" s="94"/>
      <c r="C29" s="186"/>
      <c r="D29" s="55"/>
      <c r="E29" s="66"/>
      <c r="F29" s="66"/>
      <c r="G29" s="102"/>
      <c r="H29" s="115"/>
    </row>
    <row r="30" spans="2:8" ht="15.75">
      <c r="B30" s="103" t="s">
        <v>46</v>
      </c>
      <c r="C30" s="186"/>
      <c r="D30" s="67"/>
      <c r="E30" s="66"/>
      <c r="F30" s="66"/>
      <c r="G30" s="102"/>
      <c r="H30" s="115"/>
    </row>
    <row r="31" spans="2:8" ht="13.5">
      <c r="B31" s="94"/>
      <c r="C31" s="186"/>
      <c r="D31" s="67"/>
      <c r="E31" s="66"/>
      <c r="F31" s="66"/>
      <c r="G31" s="102"/>
      <c r="H31" s="115"/>
    </row>
    <row r="32" spans="2:8" ht="13.5">
      <c r="B32" s="94" t="s">
        <v>37</v>
      </c>
      <c r="C32" s="186">
        <v>463.88</v>
      </c>
      <c r="D32" s="67">
        <v>468.42</v>
      </c>
      <c r="E32" s="67">
        <v>2033.34</v>
      </c>
      <c r="F32" s="67">
        <v>1923.53</v>
      </c>
      <c r="G32" s="102"/>
      <c r="H32" s="115"/>
    </row>
    <row r="33" spans="2:8" ht="13.5">
      <c r="B33" s="94" t="s">
        <v>38</v>
      </c>
      <c r="C33" s="186">
        <v>-60.97</v>
      </c>
      <c r="D33" s="67">
        <v>-43.78</v>
      </c>
      <c r="E33" s="82">
        <v>-174.36</v>
      </c>
      <c r="F33" s="67">
        <v>-122.44</v>
      </c>
      <c r="G33" s="109"/>
      <c r="H33" s="115"/>
    </row>
    <row r="34" spans="2:8" ht="15.75">
      <c r="B34" s="103" t="s">
        <v>47</v>
      </c>
      <c r="C34" s="190">
        <f>C32+C33</f>
        <v>402.90999999999997</v>
      </c>
      <c r="D34" s="190">
        <f>D32+D33</f>
        <v>424.64</v>
      </c>
      <c r="E34" s="185">
        <f>E32+E33</f>
        <v>1858.98</v>
      </c>
      <c r="F34" s="190">
        <f>SUM(F32:F33)</f>
        <v>1801.09</v>
      </c>
      <c r="G34" s="116"/>
      <c r="H34" s="117"/>
    </row>
    <row r="35" spans="2:8" ht="13.5">
      <c r="B35" s="94"/>
      <c r="C35" s="186"/>
      <c r="D35" s="67"/>
      <c r="E35" s="66"/>
      <c r="F35" s="66"/>
      <c r="G35" s="102"/>
      <c r="H35" s="115"/>
    </row>
    <row r="36" spans="2:8" ht="13.5">
      <c r="B36" s="94" t="s">
        <v>40</v>
      </c>
      <c r="C36" s="186">
        <v>18.91</v>
      </c>
      <c r="D36" s="67">
        <v>4.72</v>
      </c>
      <c r="E36" s="67">
        <v>32.51</v>
      </c>
      <c r="F36" s="67">
        <v>10.09</v>
      </c>
      <c r="G36" s="102"/>
      <c r="H36" s="115"/>
    </row>
    <row r="37" spans="2:8" ht="13.5">
      <c r="B37" s="94" t="s">
        <v>41</v>
      </c>
      <c r="C37" s="186">
        <v>23.58</v>
      </c>
      <c r="D37" s="67">
        <v>-4.61</v>
      </c>
      <c r="E37" s="67">
        <v>89.8</v>
      </c>
      <c r="F37" s="67">
        <v>84.05</v>
      </c>
      <c r="G37" s="102"/>
      <c r="H37" s="115"/>
    </row>
    <row r="38" spans="2:8" ht="13.5">
      <c r="B38" s="94" t="s">
        <v>42</v>
      </c>
      <c r="C38" s="186">
        <v>55.7</v>
      </c>
      <c r="D38" s="67">
        <v>57.32</v>
      </c>
      <c r="E38" s="67">
        <v>229.85</v>
      </c>
      <c r="F38" s="67">
        <v>226.27</v>
      </c>
      <c r="G38" s="102"/>
      <c r="H38" s="115"/>
    </row>
    <row r="39" spans="2:8" ht="13.5">
      <c r="B39" s="94"/>
      <c r="C39" s="187"/>
      <c r="D39" s="82"/>
      <c r="E39" s="188"/>
      <c r="F39" s="188"/>
      <c r="G39" s="109"/>
      <c r="H39" s="115"/>
    </row>
    <row r="40" spans="2:8" ht="15.75">
      <c r="B40" s="103" t="s">
        <v>48</v>
      </c>
      <c r="C40" s="183">
        <f>C34+C36+C37+C38</f>
        <v>501.09999999999997</v>
      </c>
      <c r="D40" s="191">
        <f>D34+D36+D37+D38</f>
        <v>482.07</v>
      </c>
      <c r="E40" s="183">
        <f>E34+E36+E37+E38</f>
        <v>2211.14</v>
      </c>
      <c r="F40" s="183">
        <f>F34+F36+F37+F38</f>
        <v>2121.5</v>
      </c>
      <c r="G40" s="110"/>
      <c r="H40" s="117"/>
    </row>
    <row r="41" spans="2:8" ht="13.5">
      <c r="B41" s="94"/>
      <c r="C41" s="186"/>
      <c r="D41" s="67"/>
      <c r="E41" s="66"/>
      <c r="F41" s="66"/>
      <c r="G41" s="102"/>
      <c r="H41" s="115"/>
    </row>
    <row r="42" spans="2:8" ht="13.5">
      <c r="B42" s="94" t="s">
        <v>49</v>
      </c>
      <c r="C42" s="186">
        <v>8.18</v>
      </c>
      <c r="D42" s="67">
        <v>5.96</v>
      </c>
      <c r="E42" s="67">
        <v>24.79</v>
      </c>
      <c r="F42" s="67">
        <v>29.84</v>
      </c>
      <c r="G42" s="102"/>
      <c r="H42" s="115"/>
    </row>
    <row r="43" spans="2:8" ht="13.5">
      <c r="B43" s="94" t="s">
        <v>50</v>
      </c>
      <c r="C43" s="186">
        <v>-31.34</v>
      </c>
      <c r="D43" s="67">
        <v>12.75</v>
      </c>
      <c r="E43" s="67">
        <v>-132.71</v>
      </c>
      <c r="F43" s="67">
        <v>35.47</v>
      </c>
      <c r="G43" s="102"/>
      <c r="H43" s="115"/>
    </row>
    <row r="44" spans="2:8" ht="13.5">
      <c r="B44" s="94" t="s">
        <v>51</v>
      </c>
      <c r="C44" s="186"/>
      <c r="D44" s="67"/>
      <c r="E44" s="66"/>
      <c r="F44" s="66"/>
      <c r="G44" s="102"/>
      <c r="H44" s="115"/>
    </row>
    <row r="45" spans="2:8" ht="13.5">
      <c r="B45" s="94"/>
      <c r="C45" s="187"/>
      <c r="D45" s="82"/>
      <c r="E45" s="188"/>
      <c r="F45" s="188"/>
      <c r="G45" s="109"/>
      <c r="H45" s="115"/>
    </row>
    <row r="46" spans="2:8" ht="15.75">
      <c r="B46" s="112" t="s">
        <v>52</v>
      </c>
      <c r="C46" s="190">
        <f>C40-C42-C43</f>
        <v>524.26</v>
      </c>
      <c r="D46" s="190">
        <f>D40-D42-D43</f>
        <v>463.36</v>
      </c>
      <c r="E46" s="185">
        <f>E40-E42-E43</f>
        <v>2319.06</v>
      </c>
      <c r="F46" s="185">
        <f>F40-F42-F43</f>
        <v>2056.19</v>
      </c>
      <c r="G46" s="113"/>
      <c r="H46" s="117"/>
    </row>
    <row r="47" spans="2:7" ht="13.5">
      <c r="B47" s="93"/>
      <c r="C47" s="56"/>
      <c r="D47" s="56"/>
      <c r="E47" s="55"/>
      <c r="F47" s="66"/>
      <c r="G47" s="102"/>
    </row>
    <row r="48" spans="2:7" ht="15.75">
      <c r="B48" s="104" t="s">
        <v>53</v>
      </c>
      <c r="C48" s="56"/>
      <c r="D48" s="56"/>
      <c r="E48" s="67"/>
      <c r="F48" s="66"/>
      <c r="G48" s="102"/>
    </row>
    <row r="49" spans="2:7" ht="13.5">
      <c r="B49" s="93"/>
      <c r="C49" s="56"/>
      <c r="D49" s="56"/>
      <c r="E49" s="67"/>
      <c r="F49" s="66"/>
      <c r="G49" s="102"/>
    </row>
    <row r="50" spans="2:8" ht="13.5">
      <c r="B50" s="93" t="s">
        <v>54</v>
      </c>
      <c r="C50" s="56"/>
      <c r="D50" s="56"/>
      <c r="E50" s="67">
        <v>1572.5</v>
      </c>
      <c r="F50" s="67">
        <v>1621.58</v>
      </c>
      <c r="G50" s="102">
        <v>1621.58</v>
      </c>
      <c r="H50" s="115"/>
    </row>
    <row r="51" spans="2:8" ht="13.5">
      <c r="B51" s="93" t="s">
        <v>38</v>
      </c>
      <c r="C51" s="56"/>
      <c r="D51" s="56"/>
      <c r="E51" s="67">
        <v>212.1</v>
      </c>
      <c r="F51" s="67">
        <v>80.41</v>
      </c>
      <c r="G51" s="109">
        <v>80.41</v>
      </c>
      <c r="H51" s="115"/>
    </row>
    <row r="52" spans="2:8" ht="15.75">
      <c r="B52" s="104" t="s">
        <v>47</v>
      </c>
      <c r="C52" s="192"/>
      <c r="D52" s="192"/>
      <c r="E52" s="190">
        <f>E50+E51</f>
        <v>1784.6</v>
      </c>
      <c r="F52" s="190">
        <f>SUM(F50:F51)</f>
        <v>1701.99</v>
      </c>
      <c r="G52" s="113">
        <f>G50+G51</f>
        <v>1701.99</v>
      </c>
      <c r="H52" s="117"/>
    </row>
    <row r="53" spans="2:7" ht="13.5">
      <c r="B53" s="93"/>
      <c r="C53" s="56"/>
      <c r="D53" s="56"/>
      <c r="E53" s="55"/>
      <c r="F53" s="66"/>
      <c r="G53" s="102"/>
    </row>
    <row r="54" spans="2:8" ht="13.5">
      <c r="B54" s="93" t="s">
        <v>40</v>
      </c>
      <c r="C54" s="56"/>
      <c r="D54" s="56"/>
      <c r="E54" s="67">
        <v>977.69</v>
      </c>
      <c r="F54" s="67">
        <v>943.09</v>
      </c>
      <c r="G54" s="102">
        <v>943.09</v>
      </c>
      <c r="H54" s="115"/>
    </row>
    <row r="55" spans="2:8" ht="13.5">
      <c r="B55" s="93" t="s">
        <v>41</v>
      </c>
      <c r="C55" s="56"/>
      <c r="D55" s="56"/>
      <c r="E55" s="67">
        <v>476.9</v>
      </c>
      <c r="F55" s="67">
        <v>410.88</v>
      </c>
      <c r="G55" s="102">
        <v>410.88</v>
      </c>
      <c r="H55" s="115"/>
    </row>
    <row r="56" spans="2:8" ht="13.5">
      <c r="B56" s="93" t="s">
        <v>42</v>
      </c>
      <c r="C56" s="56"/>
      <c r="D56" s="56"/>
      <c r="E56" s="67">
        <v>1468.88</v>
      </c>
      <c r="F56" s="67">
        <v>1260.91</v>
      </c>
      <c r="G56" s="102">
        <v>1260.91</v>
      </c>
      <c r="H56" s="115"/>
    </row>
    <row r="57" spans="2:7" ht="13.5">
      <c r="B57" s="93"/>
      <c r="C57" s="56"/>
      <c r="D57" s="56"/>
      <c r="E57" s="82"/>
      <c r="F57" s="188"/>
      <c r="G57" s="102"/>
    </row>
    <row r="58" spans="2:8" ht="15.75">
      <c r="B58" s="104" t="s">
        <v>55</v>
      </c>
      <c r="C58" s="192"/>
      <c r="D58" s="192"/>
      <c r="E58" s="190">
        <f>E52+E54+E55+E56</f>
        <v>4708.07</v>
      </c>
      <c r="F58" s="157">
        <f>F52+F54+F55+F56</f>
        <v>4316.87</v>
      </c>
      <c r="G58" s="116">
        <f>G52+G54+G55+G56</f>
        <v>4316.87</v>
      </c>
      <c r="H58" s="117"/>
    </row>
    <row r="59" spans="2:7" ht="13.5">
      <c r="B59" s="93" t="s">
        <v>56</v>
      </c>
      <c r="C59" s="118"/>
      <c r="D59" s="118"/>
      <c r="E59" s="118"/>
      <c r="F59" s="158"/>
      <c r="G59" s="102"/>
    </row>
    <row r="60" spans="2:7" ht="13.5">
      <c r="B60" s="93" t="s">
        <v>57</v>
      </c>
      <c r="C60" s="118"/>
      <c r="D60" s="118"/>
      <c r="E60" s="118"/>
      <c r="F60" s="102"/>
      <c r="G60" s="102"/>
    </row>
    <row r="61" spans="2:7" ht="13.5">
      <c r="B61" s="93" t="s">
        <v>58</v>
      </c>
      <c r="C61" s="118"/>
      <c r="D61" s="118"/>
      <c r="E61" s="118"/>
      <c r="F61" s="102"/>
      <c r="G61" s="102"/>
    </row>
    <row r="62" spans="2:7" ht="13.5">
      <c r="B62" s="119"/>
      <c r="C62" s="120"/>
      <c r="D62" s="120"/>
      <c r="E62" s="120"/>
      <c r="F62" s="109"/>
      <c r="G62" s="109"/>
    </row>
  </sheetData>
  <mergeCells count="3">
    <mergeCell ref="B3:G3"/>
    <mergeCell ref="B5:G5"/>
    <mergeCell ref="B6:G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6:K62"/>
  <sheetViews>
    <sheetView zoomScale="75" zoomScaleNormal="75" workbookViewId="0" topLeftCell="A28">
      <selection activeCell="D64" sqref="D64"/>
    </sheetView>
  </sheetViews>
  <sheetFormatPr defaultColWidth="9.00390625" defaultRowHeight="12.75"/>
  <cols>
    <col min="1" max="1" width="6.50390625" style="85" customWidth="1"/>
    <col min="2" max="16384" width="9.125" style="85" customWidth="1"/>
  </cols>
  <sheetData>
    <row r="6" spans="2:6" ht="13.5">
      <c r="B6" s="131" t="s">
        <v>59</v>
      </c>
      <c r="F6" s="122"/>
    </row>
    <row r="7" spans="2:6" ht="13.5">
      <c r="B7" s="121"/>
      <c r="F7" s="122"/>
    </row>
    <row r="8" spans="2:6" ht="13.5">
      <c r="B8" s="123" t="s">
        <v>60</v>
      </c>
      <c r="F8" s="122"/>
    </row>
    <row r="9" spans="2:6" ht="13.5">
      <c r="B9" s="123" t="s">
        <v>61</v>
      </c>
      <c r="F9" s="122"/>
    </row>
    <row r="10" spans="2:6" ht="13.5">
      <c r="B10" s="123" t="s">
        <v>62</v>
      </c>
      <c r="F10" s="122"/>
    </row>
    <row r="11" spans="2:6" ht="13.5">
      <c r="B11" s="123" t="s">
        <v>63</v>
      </c>
      <c r="F11" s="122"/>
    </row>
    <row r="12" spans="2:6" ht="13.5">
      <c r="B12" s="123"/>
      <c r="F12" s="122"/>
    </row>
    <row r="13" spans="2:7" ht="13.5">
      <c r="B13" s="123" t="s">
        <v>64</v>
      </c>
      <c r="C13" s="124"/>
      <c r="D13" s="124"/>
      <c r="E13" s="124"/>
      <c r="F13" s="125"/>
      <c r="G13" s="124"/>
    </row>
    <row r="14" spans="2:7" ht="13.5">
      <c r="B14" s="123" t="s">
        <v>65</v>
      </c>
      <c r="C14" s="124"/>
      <c r="D14" s="124"/>
      <c r="E14" s="124"/>
      <c r="F14" s="125"/>
      <c r="G14" s="124"/>
    </row>
    <row r="15" spans="2:7" ht="13.5">
      <c r="B15" s="123" t="s">
        <v>75</v>
      </c>
      <c r="C15" s="124"/>
      <c r="D15" s="124"/>
      <c r="E15" s="124"/>
      <c r="F15" s="125"/>
      <c r="G15" s="124"/>
    </row>
    <row r="16" spans="2:7" ht="13.5">
      <c r="B16" s="123" t="s">
        <v>87</v>
      </c>
      <c r="C16" s="124"/>
      <c r="D16" s="124"/>
      <c r="E16" s="124"/>
      <c r="F16" s="125"/>
      <c r="G16" s="124"/>
    </row>
    <row r="17" spans="2:7" ht="13.5">
      <c r="B17" s="123" t="s">
        <v>66</v>
      </c>
      <c r="C17" s="124"/>
      <c r="D17" s="124"/>
      <c r="E17" s="124"/>
      <c r="F17" s="125"/>
      <c r="G17" s="124"/>
    </row>
    <row r="18" spans="2:7" ht="13.5">
      <c r="B18" s="123" t="s">
        <v>67</v>
      </c>
      <c r="C18" s="124"/>
      <c r="D18" s="124"/>
      <c r="E18" s="124"/>
      <c r="F18" s="125"/>
      <c r="G18" s="124"/>
    </row>
    <row r="19" spans="2:7" ht="13.5">
      <c r="B19" s="123" t="s">
        <v>68</v>
      </c>
      <c r="C19" s="124"/>
      <c r="D19" s="124"/>
      <c r="E19" s="124"/>
      <c r="F19" s="125"/>
      <c r="G19" s="124"/>
    </row>
    <row r="20" spans="2:7" ht="13.5">
      <c r="B20" s="123" t="s">
        <v>69</v>
      </c>
      <c r="C20" s="124"/>
      <c r="D20" s="124"/>
      <c r="E20" s="124"/>
      <c r="F20" s="125"/>
      <c r="G20" s="124"/>
    </row>
    <row r="21" spans="3:7" ht="13.5">
      <c r="C21" s="124"/>
      <c r="D21" s="124"/>
      <c r="E21" s="124"/>
      <c r="F21" s="125"/>
      <c r="G21" s="124"/>
    </row>
    <row r="22" spans="2:7" ht="13.5">
      <c r="B22" s="123" t="s">
        <v>88</v>
      </c>
      <c r="C22" s="124"/>
      <c r="D22" s="124"/>
      <c r="E22" s="124"/>
      <c r="F22" s="125"/>
      <c r="G22" s="124"/>
    </row>
    <row r="23" spans="2:7" ht="13.5">
      <c r="B23" s="123" t="s">
        <v>115</v>
      </c>
      <c r="C23" s="124"/>
      <c r="D23" s="124"/>
      <c r="E23" s="124"/>
      <c r="F23" s="125"/>
      <c r="G23" s="124"/>
    </row>
    <row r="24" spans="3:7" ht="13.5">
      <c r="C24" s="124"/>
      <c r="D24" s="126" t="s">
        <v>116</v>
      </c>
      <c r="E24" s="124"/>
      <c r="F24" s="125"/>
      <c r="G24" s="124"/>
    </row>
    <row r="25" spans="2:7" ht="13.5">
      <c r="B25" s="123" t="s">
        <v>117</v>
      </c>
      <c r="C25" s="124"/>
      <c r="D25" s="124"/>
      <c r="E25" s="124"/>
      <c r="F25" s="125"/>
      <c r="G25" s="124"/>
    </row>
    <row r="26" spans="2:7" ht="13.5">
      <c r="B26" s="123"/>
      <c r="C26" s="124"/>
      <c r="D26" s="126" t="s">
        <v>118</v>
      </c>
      <c r="E26" s="124"/>
      <c r="F26" s="125"/>
      <c r="G26" s="124"/>
    </row>
    <row r="27" spans="3:7" ht="13.5">
      <c r="C27" s="124"/>
      <c r="D27" s="124"/>
      <c r="E27" s="124"/>
      <c r="F27" s="125"/>
      <c r="G27" s="124"/>
    </row>
    <row r="28" spans="2:7" ht="13.5">
      <c r="B28" s="123" t="s">
        <v>89</v>
      </c>
      <c r="C28" s="124"/>
      <c r="D28" s="124"/>
      <c r="E28" s="124"/>
      <c r="F28" s="125"/>
      <c r="G28" s="124"/>
    </row>
    <row r="29" spans="2:7" ht="13.5">
      <c r="B29" s="123"/>
      <c r="C29" s="124"/>
      <c r="D29" s="124"/>
      <c r="E29" s="124"/>
      <c r="F29" s="125"/>
      <c r="G29" s="124"/>
    </row>
    <row r="30" spans="2:7" ht="13.5">
      <c r="B30" s="123" t="s">
        <v>90</v>
      </c>
      <c r="C30" s="124"/>
      <c r="D30" s="124"/>
      <c r="E30" s="124"/>
      <c r="F30" s="125"/>
      <c r="G30" s="124"/>
    </row>
    <row r="31" spans="2:7" ht="13.5">
      <c r="B31" s="123" t="s">
        <v>91</v>
      </c>
      <c r="C31" s="124"/>
      <c r="D31" s="124"/>
      <c r="E31" s="124"/>
      <c r="F31" s="125"/>
      <c r="G31" s="124"/>
    </row>
    <row r="32" spans="2:7" ht="13.5">
      <c r="B32" s="123" t="s">
        <v>76</v>
      </c>
      <c r="C32" s="124"/>
      <c r="D32" s="124"/>
      <c r="E32" s="124"/>
      <c r="F32" s="125"/>
      <c r="G32" s="124"/>
    </row>
    <row r="33" spans="2:7" ht="13.5">
      <c r="B33" s="123" t="s">
        <v>70</v>
      </c>
      <c r="C33" s="124"/>
      <c r="D33" s="124"/>
      <c r="E33" s="124"/>
      <c r="F33" s="125"/>
      <c r="G33" s="124"/>
    </row>
    <row r="34" spans="2:7" ht="13.5">
      <c r="B34" s="123"/>
      <c r="C34" s="124"/>
      <c r="D34" s="124"/>
      <c r="E34" s="124"/>
      <c r="F34" s="125"/>
      <c r="G34" s="124"/>
    </row>
    <row r="35" spans="2:7" ht="13.5">
      <c r="B35" s="123" t="s">
        <v>103</v>
      </c>
      <c r="C35" s="124"/>
      <c r="D35" s="124"/>
      <c r="E35" s="124"/>
      <c r="F35" s="125"/>
      <c r="G35" s="124"/>
    </row>
    <row r="36" spans="2:7" ht="13.5">
      <c r="B36" s="126" t="s">
        <v>104</v>
      </c>
      <c r="C36" s="124"/>
      <c r="D36" s="124"/>
      <c r="E36" s="124"/>
      <c r="F36" s="125"/>
      <c r="G36" s="124"/>
    </row>
    <row r="37" spans="2:7" ht="13.5">
      <c r="B37" s="126" t="s">
        <v>119</v>
      </c>
      <c r="C37" s="124"/>
      <c r="D37" s="124"/>
      <c r="E37" s="124"/>
      <c r="F37" s="125"/>
      <c r="G37" s="124"/>
    </row>
    <row r="38" spans="2:7" ht="13.5">
      <c r="B38" s="126" t="s">
        <v>120</v>
      </c>
      <c r="C38" s="124"/>
      <c r="D38" s="124"/>
      <c r="E38" s="124"/>
      <c r="F38" s="125"/>
      <c r="G38" s="124"/>
    </row>
    <row r="39" spans="2:7" ht="13.5">
      <c r="B39" s="126"/>
      <c r="C39" s="124"/>
      <c r="D39" s="124"/>
      <c r="E39" s="124"/>
      <c r="F39" s="125"/>
      <c r="G39" s="124"/>
    </row>
    <row r="40" spans="2:7" ht="13.5">
      <c r="B40" s="123" t="s">
        <v>92</v>
      </c>
      <c r="C40" s="124"/>
      <c r="D40" s="124"/>
      <c r="E40" s="124"/>
      <c r="F40" s="125"/>
      <c r="G40" s="124"/>
    </row>
    <row r="41" spans="2:7" ht="13.5">
      <c r="B41" s="123" t="s">
        <v>71</v>
      </c>
      <c r="C41" s="124"/>
      <c r="D41" s="124"/>
      <c r="E41" s="124"/>
      <c r="F41" s="125"/>
      <c r="G41" s="124"/>
    </row>
    <row r="42" spans="2:7" ht="13.5">
      <c r="B42" s="126" t="s">
        <v>77</v>
      </c>
      <c r="C42" s="124"/>
      <c r="D42" s="124"/>
      <c r="E42" s="124"/>
      <c r="F42" s="125"/>
      <c r="G42" s="124"/>
    </row>
    <row r="43" spans="2:7" ht="13.5">
      <c r="B43" s="126" t="s">
        <v>78</v>
      </c>
      <c r="C43" s="124"/>
      <c r="D43" s="124"/>
      <c r="E43" s="124"/>
      <c r="F43" s="125"/>
      <c r="G43" s="124"/>
    </row>
    <row r="44" spans="2:7" ht="13.5">
      <c r="B44" s="126" t="s">
        <v>72</v>
      </c>
      <c r="C44" s="124"/>
      <c r="D44" s="124"/>
      <c r="E44" s="124"/>
      <c r="F44" s="125"/>
      <c r="G44" s="124"/>
    </row>
    <row r="45" spans="2:7" ht="13.5">
      <c r="B45" s="126" t="s">
        <v>93</v>
      </c>
      <c r="C45" s="124"/>
      <c r="D45" s="124"/>
      <c r="E45" s="124"/>
      <c r="F45" s="125"/>
      <c r="G45" s="124"/>
    </row>
    <row r="46" spans="2:7" ht="13.5">
      <c r="B46" s="126" t="s">
        <v>79</v>
      </c>
      <c r="C46" s="124"/>
      <c r="D46" s="124"/>
      <c r="E46" s="124"/>
      <c r="F46" s="125"/>
      <c r="G46" s="124"/>
    </row>
    <row r="47" spans="2:7" ht="13.5">
      <c r="B47" s="126" t="s">
        <v>94</v>
      </c>
      <c r="C47" s="124"/>
      <c r="D47" s="124"/>
      <c r="E47" s="124"/>
      <c r="F47" s="125"/>
      <c r="G47" s="124"/>
    </row>
    <row r="48" spans="2:7" ht="13.5">
      <c r="B48" s="123"/>
      <c r="C48" s="124"/>
      <c r="D48" s="124"/>
      <c r="E48" s="124"/>
      <c r="F48" s="125"/>
      <c r="G48" s="124"/>
    </row>
    <row r="49" spans="2:7" ht="13.5">
      <c r="B49" s="126" t="s">
        <v>185</v>
      </c>
      <c r="C49" s="124"/>
      <c r="D49" s="124"/>
      <c r="E49" s="124"/>
      <c r="F49" s="125"/>
      <c r="G49" s="124"/>
    </row>
    <row r="50" spans="2:7" ht="13.5">
      <c r="B50" s="126" t="s">
        <v>80</v>
      </c>
      <c r="C50" s="124"/>
      <c r="D50" s="124"/>
      <c r="E50" s="124"/>
      <c r="F50" s="125"/>
      <c r="G50" s="124"/>
    </row>
    <row r="51" spans="2:7" ht="13.5">
      <c r="B51" s="126" t="s">
        <v>73</v>
      </c>
      <c r="C51" s="124"/>
      <c r="D51" s="124"/>
      <c r="E51" s="124"/>
      <c r="F51" s="125"/>
      <c r="G51" s="124"/>
    </row>
    <row r="52" spans="2:7" ht="13.5">
      <c r="B52" s="123" t="s">
        <v>74</v>
      </c>
      <c r="C52" s="124"/>
      <c r="D52" s="124"/>
      <c r="E52" s="124"/>
      <c r="F52" s="125"/>
      <c r="G52" s="124"/>
    </row>
    <row r="53" spans="2:7" ht="13.5">
      <c r="B53" s="123" t="s">
        <v>95</v>
      </c>
      <c r="C53" s="124"/>
      <c r="D53" s="124"/>
      <c r="E53" s="124"/>
      <c r="F53" s="125"/>
      <c r="G53" s="124"/>
    </row>
    <row r="54" spans="2:7" ht="13.5">
      <c r="B54" s="123"/>
      <c r="C54" s="124"/>
      <c r="D54" s="124"/>
      <c r="E54" s="124"/>
      <c r="F54" s="125"/>
      <c r="G54" s="124"/>
    </row>
    <row r="55" spans="2:7" ht="13.5">
      <c r="B55" s="123"/>
      <c r="C55" s="124"/>
      <c r="D55" s="124"/>
      <c r="E55" s="124"/>
      <c r="F55" s="125"/>
      <c r="G55" s="124"/>
    </row>
    <row r="56" spans="2:6" ht="13.5">
      <c r="B56" s="123"/>
      <c r="F56" s="122"/>
    </row>
    <row r="57" ht="13.5">
      <c r="F57" s="122"/>
    </row>
    <row r="58" spans="2:10" ht="13.5">
      <c r="B58" s="123" t="s">
        <v>96</v>
      </c>
      <c r="C58" s="127"/>
      <c r="D58" s="127"/>
      <c r="I58" s="127"/>
      <c r="J58" s="172" t="s">
        <v>97</v>
      </c>
    </row>
    <row r="59" spans="2:10" ht="13.5">
      <c r="B59" s="123" t="s">
        <v>98</v>
      </c>
      <c r="C59" s="123"/>
      <c r="D59" s="123"/>
      <c r="I59" s="123"/>
      <c r="J59" s="127"/>
    </row>
    <row r="60" spans="2:11" ht="13.5">
      <c r="B60" s="123" t="s">
        <v>99</v>
      </c>
      <c r="C60" s="123"/>
      <c r="D60" s="123"/>
      <c r="I60" s="123"/>
      <c r="J60" s="127"/>
      <c r="K60" s="127"/>
    </row>
    <row r="61" spans="2:11" ht="13.5">
      <c r="B61" s="123" t="s">
        <v>121</v>
      </c>
      <c r="C61" s="127"/>
      <c r="D61" s="127"/>
      <c r="I61" s="127"/>
      <c r="J61" s="129"/>
      <c r="K61" s="129"/>
    </row>
    <row r="62" spans="2:11" ht="13.5">
      <c r="B62" s="123" t="s">
        <v>100</v>
      </c>
      <c r="C62" s="127"/>
      <c r="D62" s="127"/>
      <c r="I62" s="172" t="s">
        <v>182</v>
      </c>
      <c r="J62" s="129"/>
      <c r="K62" s="172" t="s">
        <v>102</v>
      </c>
    </row>
  </sheetData>
  <printOptions/>
  <pageMargins left="0.75" right="0.75" top="1" bottom="1" header="0.5" footer="0.5"/>
  <pageSetup fitToHeight="1" fitToWidth="1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38"/>
  <sheetViews>
    <sheetView zoomScale="75" zoomScaleNormal="75" workbookViewId="0" topLeftCell="A1">
      <selection activeCell="C29" sqref="C29"/>
    </sheetView>
  </sheetViews>
  <sheetFormatPr defaultColWidth="9.00390625" defaultRowHeight="12.75"/>
  <cols>
    <col min="1" max="1" width="1.4921875" style="1" customWidth="1"/>
    <col min="2" max="2" width="3.50390625" style="1" customWidth="1"/>
    <col min="3" max="3" width="78.125" style="1" customWidth="1"/>
    <col min="4" max="4" width="3.625" style="1" customWidth="1"/>
    <col min="5" max="5" width="17.50390625" style="10" customWidth="1"/>
    <col min="6" max="6" width="18.375" style="10" customWidth="1"/>
    <col min="7" max="7" width="2.875" style="1" customWidth="1"/>
    <col min="8" max="16384" width="9.125" style="1" customWidth="1"/>
  </cols>
  <sheetData>
    <row r="4" ht="12.75">
      <c r="C4" s="83" t="s">
        <v>160</v>
      </c>
    </row>
    <row r="5" spans="5:6" ht="12.75">
      <c r="E5" s="173"/>
      <c r="F5" s="173" t="s">
        <v>2</v>
      </c>
    </row>
    <row r="6" spans="2:6" ht="12.75">
      <c r="B6" s="137"/>
      <c r="C6" s="174"/>
      <c r="D6" s="175"/>
      <c r="E6" s="176" t="s">
        <v>5</v>
      </c>
      <c r="F6" s="176" t="s">
        <v>5</v>
      </c>
    </row>
    <row r="7" spans="2:6" ht="12.75">
      <c r="B7" s="177"/>
      <c r="C7" s="178"/>
      <c r="D7" s="179"/>
      <c r="E7" s="180" t="s">
        <v>161</v>
      </c>
      <c r="F7" s="180" t="s">
        <v>162</v>
      </c>
    </row>
    <row r="8" spans="2:6" ht="12.75">
      <c r="B8" s="36"/>
      <c r="C8" s="3"/>
      <c r="D8" s="181"/>
      <c r="E8" s="66"/>
      <c r="F8" s="66"/>
    </row>
    <row r="9" spans="2:6" ht="12.75">
      <c r="B9" s="36"/>
      <c r="C9" s="182" t="s">
        <v>163</v>
      </c>
      <c r="D9" s="181"/>
      <c r="E9" s="183">
        <v>1592.85</v>
      </c>
      <c r="F9" s="183">
        <v>1371.35</v>
      </c>
    </row>
    <row r="10" spans="2:6" ht="12.75">
      <c r="B10" s="36"/>
      <c r="C10" s="3" t="s">
        <v>164</v>
      </c>
      <c r="D10" s="181"/>
      <c r="E10" s="66">
        <f>+F17</f>
        <v>343.88</v>
      </c>
      <c r="F10" s="66">
        <v>325.87</v>
      </c>
    </row>
    <row r="11" spans="2:6" ht="12.75">
      <c r="B11" s="36"/>
      <c r="C11" s="3" t="s">
        <v>165</v>
      </c>
      <c r="D11" s="181"/>
      <c r="E11" s="66">
        <f>+E9+E10</f>
        <v>1936.73</v>
      </c>
      <c r="F11" s="66">
        <f>+F9+F10</f>
        <v>1697.2199999999998</v>
      </c>
    </row>
    <row r="12" spans="2:6" ht="12.75">
      <c r="B12" s="36"/>
      <c r="C12" s="3" t="s">
        <v>166</v>
      </c>
      <c r="D12" s="181"/>
      <c r="E12" s="66">
        <v>-1</v>
      </c>
      <c r="F12" s="66">
        <v>5</v>
      </c>
    </row>
    <row r="13" spans="2:6" ht="12.75">
      <c r="B13" s="36"/>
      <c r="C13" s="3" t="s">
        <v>167</v>
      </c>
      <c r="D13" s="181"/>
      <c r="E13" s="66">
        <f>+E11+E12</f>
        <v>1935.73</v>
      </c>
      <c r="F13" s="66">
        <f>+F11+F12</f>
        <v>1702.2199999999998</v>
      </c>
    </row>
    <row r="14" spans="2:6" ht="12.75">
      <c r="B14" s="36"/>
      <c r="C14" s="182" t="s">
        <v>168</v>
      </c>
      <c r="D14" s="181"/>
      <c r="E14" s="66"/>
      <c r="F14" s="66"/>
    </row>
    <row r="15" spans="2:6" ht="12.75">
      <c r="B15" s="36"/>
      <c r="C15" s="3" t="s">
        <v>169</v>
      </c>
      <c r="D15" s="181"/>
      <c r="E15" s="66">
        <v>-10.94</v>
      </c>
      <c r="F15" s="66">
        <v>-60.5</v>
      </c>
    </row>
    <row r="16" spans="2:6" ht="12.75">
      <c r="B16" s="36"/>
      <c r="C16" s="3" t="s">
        <v>170</v>
      </c>
      <c r="D16" s="181"/>
      <c r="E16" s="66">
        <v>1000</v>
      </c>
      <c r="F16" s="66">
        <v>1000</v>
      </c>
    </row>
    <row r="17" spans="2:6" ht="12.75">
      <c r="B17" s="36"/>
      <c r="C17" s="3" t="s">
        <v>171</v>
      </c>
      <c r="D17" s="181"/>
      <c r="E17" s="66">
        <v>387.74</v>
      </c>
      <c r="F17" s="66">
        <v>343.88</v>
      </c>
    </row>
    <row r="18" spans="2:6" ht="12.75">
      <c r="B18" s="177"/>
      <c r="C18" s="184" t="s">
        <v>172</v>
      </c>
      <c r="D18" s="179"/>
      <c r="E18" s="185">
        <f>495.36+63.47</f>
        <v>558.83</v>
      </c>
      <c r="F18" s="185">
        <f>371.27+47.57</f>
        <v>418.84</v>
      </c>
    </row>
    <row r="20" ht="12.75">
      <c r="B20" s="83" t="s">
        <v>34</v>
      </c>
    </row>
    <row r="21" spans="2:3" ht="12.75">
      <c r="B21" s="1" t="s">
        <v>173</v>
      </c>
      <c r="C21" s="1" t="s">
        <v>174</v>
      </c>
    </row>
    <row r="22" spans="2:3" ht="12.75">
      <c r="B22" s="1" t="s">
        <v>175</v>
      </c>
      <c r="C22" s="126" t="s">
        <v>176</v>
      </c>
    </row>
    <row r="23" spans="2:3" ht="12.75">
      <c r="B23" s="1" t="s">
        <v>177</v>
      </c>
      <c r="C23" s="126" t="s">
        <v>188</v>
      </c>
    </row>
    <row r="24" ht="12.75">
      <c r="C24" s="126" t="s">
        <v>178</v>
      </c>
    </row>
    <row r="25" spans="2:3" ht="12.75">
      <c r="B25" s="1" t="s">
        <v>179</v>
      </c>
      <c r="C25" s="126" t="s">
        <v>186</v>
      </c>
    </row>
    <row r="26" ht="12.75">
      <c r="C26" s="126" t="s">
        <v>187</v>
      </c>
    </row>
    <row r="27" spans="2:3" ht="12.75">
      <c r="B27" s="1" t="s">
        <v>180</v>
      </c>
      <c r="C27" s="126" t="s">
        <v>181</v>
      </c>
    </row>
    <row r="31" spans="2:6" ht="12.75">
      <c r="B31" s="123"/>
      <c r="C31" s="128"/>
      <c r="D31" s="127"/>
      <c r="E31" s="123"/>
      <c r="F31" s="171"/>
    </row>
    <row r="32" spans="2:5" ht="13.5">
      <c r="B32" s="123" t="s">
        <v>156</v>
      </c>
      <c r="C32" s="85"/>
      <c r="D32" s="85"/>
      <c r="E32" s="172" t="s">
        <v>97</v>
      </c>
    </row>
    <row r="33" spans="2:6" ht="13.5">
      <c r="B33" s="123" t="s">
        <v>157</v>
      </c>
      <c r="C33" s="127"/>
      <c r="D33" s="85"/>
      <c r="E33" s="85"/>
      <c r="F33" s="1"/>
    </row>
    <row r="34" spans="2:6" ht="13.5">
      <c r="B34" s="123" t="s">
        <v>158</v>
      </c>
      <c r="C34" s="123"/>
      <c r="D34" s="85"/>
      <c r="E34" s="85"/>
      <c r="F34" s="1"/>
    </row>
    <row r="35" spans="2:6" ht="13.5">
      <c r="B35" s="123" t="s">
        <v>121</v>
      </c>
      <c r="C35" s="127"/>
      <c r="D35" s="85"/>
      <c r="E35" s="85"/>
      <c r="F35" s="1"/>
    </row>
    <row r="36" spans="2:6" ht="12.75">
      <c r="B36" s="123" t="s">
        <v>159</v>
      </c>
      <c r="C36" s="127"/>
      <c r="D36" s="172" t="s">
        <v>182</v>
      </c>
      <c r="E36" s="129"/>
      <c r="F36" s="172" t="s">
        <v>102</v>
      </c>
    </row>
    <row r="37" spans="2:10" ht="13.5">
      <c r="B37" s="124"/>
      <c r="C37" s="132"/>
      <c r="D37" s="85"/>
      <c r="E37" s="85"/>
      <c r="F37" s="133"/>
      <c r="G37" s="85"/>
      <c r="H37" s="85"/>
      <c r="I37" s="85"/>
      <c r="J37" s="85"/>
    </row>
    <row r="38" spans="2:10" ht="13.5">
      <c r="B38" s="85"/>
      <c r="C38" s="132"/>
      <c r="D38" s="85"/>
      <c r="E38" s="85"/>
      <c r="F38" s="133"/>
      <c r="G38" s="85"/>
      <c r="H38" s="85"/>
      <c r="I38" s="85"/>
      <c r="J38" s="85"/>
    </row>
  </sheetData>
  <printOptions/>
  <pageMargins left="0.75" right="0.75" top="1" bottom="1" header="0.5" footer="0.5"/>
  <pageSetup fitToHeight="1" fitToWidth="1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zoomScale="75" zoomScaleNormal="75" workbookViewId="0" topLeftCell="A4">
      <selection activeCell="E18" sqref="E18"/>
    </sheetView>
  </sheetViews>
  <sheetFormatPr defaultColWidth="9.00390625" defaultRowHeight="12.75"/>
  <cols>
    <col min="1" max="1" width="3.50390625" style="85" customWidth="1"/>
    <col min="2" max="2" width="97.50390625" style="85" customWidth="1"/>
    <col min="3" max="3" width="7.50390625" style="85" customWidth="1"/>
    <col min="4" max="4" width="13.375" style="85" bestFit="1" customWidth="1"/>
    <col min="5" max="5" width="15.375" style="85" customWidth="1"/>
    <col min="6" max="6" width="1.625" style="85" customWidth="1"/>
    <col min="7" max="16384" width="12.50390625" style="85" customWidth="1"/>
  </cols>
  <sheetData>
    <row r="1" ht="13.5" hidden="1">
      <c r="C1" s="132"/>
    </row>
    <row r="2" ht="13.5" hidden="1"/>
    <row r="3" ht="13.5" hidden="1"/>
    <row r="4" spans="2:4" ht="15.75">
      <c r="B4" s="134" t="s">
        <v>0</v>
      </c>
      <c r="C4" s="135"/>
      <c r="D4" s="135"/>
    </row>
    <row r="5" spans="2:4" ht="15.75">
      <c r="B5" s="134" t="s">
        <v>122</v>
      </c>
      <c r="C5" s="135"/>
      <c r="D5" s="135"/>
    </row>
    <row r="6" spans="2:4" ht="15.75">
      <c r="B6" s="134" t="s">
        <v>123</v>
      </c>
      <c r="C6" s="135"/>
      <c r="D6" s="135"/>
    </row>
    <row r="7" spans="2:4" ht="13.5">
      <c r="B7" s="135"/>
      <c r="C7" s="135"/>
      <c r="D7" s="135"/>
    </row>
    <row r="8" spans="3:5" ht="13.5">
      <c r="C8" s="135"/>
      <c r="D8" s="135"/>
      <c r="E8" s="136" t="s">
        <v>2</v>
      </c>
    </row>
    <row r="9" spans="2:5" s="1" customFormat="1" ht="12.75">
      <c r="B9" s="137"/>
      <c r="C9" s="138"/>
      <c r="D9" s="197" t="s">
        <v>124</v>
      </c>
      <c r="E9" s="198"/>
    </row>
    <row r="10" spans="2:5" s="1" customFormat="1" ht="12.75">
      <c r="B10" s="36"/>
      <c r="C10" s="139"/>
      <c r="D10" s="199" t="s">
        <v>125</v>
      </c>
      <c r="E10" s="200"/>
    </row>
    <row r="11" spans="2:5" ht="13.5">
      <c r="B11" s="140" t="s">
        <v>126</v>
      </c>
      <c r="C11" s="141"/>
      <c r="D11" s="201" t="s">
        <v>5</v>
      </c>
      <c r="E11" s="202"/>
    </row>
    <row r="12" spans="2:5" ht="13.5">
      <c r="B12" s="143"/>
      <c r="C12" s="141"/>
      <c r="D12" s="203" t="s">
        <v>127</v>
      </c>
      <c r="E12" s="204"/>
    </row>
    <row r="13" spans="2:5" ht="13.5">
      <c r="B13" s="145"/>
      <c r="C13" s="146"/>
      <c r="D13" s="147" t="s">
        <v>8</v>
      </c>
      <c r="E13" s="147" t="s">
        <v>9</v>
      </c>
    </row>
    <row r="14" spans="2:5" ht="13.5">
      <c r="B14" s="143"/>
      <c r="C14" s="141"/>
      <c r="D14" s="140"/>
      <c r="E14" s="148"/>
    </row>
    <row r="15" spans="2:5" ht="13.5">
      <c r="B15" s="140" t="s">
        <v>10</v>
      </c>
      <c r="C15" s="141"/>
      <c r="D15" s="149">
        <v>12622.36</v>
      </c>
      <c r="E15" s="150">
        <v>11642.73</v>
      </c>
    </row>
    <row r="16" spans="2:5" ht="13.5">
      <c r="B16" s="140" t="s">
        <v>11</v>
      </c>
      <c r="C16" s="142" t="s">
        <v>128</v>
      </c>
      <c r="D16" s="149">
        <v>6888.49</v>
      </c>
      <c r="E16" s="150">
        <v>6170.7</v>
      </c>
    </row>
    <row r="17" spans="2:5" ht="13.5">
      <c r="B17" s="140" t="s">
        <v>12</v>
      </c>
      <c r="C17" s="142" t="s">
        <v>129</v>
      </c>
      <c r="D17" s="149">
        <v>235.94</v>
      </c>
      <c r="E17" s="150">
        <v>190.17</v>
      </c>
    </row>
    <row r="18" spans="2:5" ht="13.5">
      <c r="B18" s="140" t="s">
        <v>130</v>
      </c>
      <c r="C18" s="141"/>
      <c r="D18" s="149">
        <f>+D16+D17</f>
        <v>7124.429999999999</v>
      </c>
      <c r="E18" s="151">
        <f>+E16+E17</f>
        <v>6360.87</v>
      </c>
    </row>
    <row r="19" spans="2:5" ht="13.5">
      <c r="B19" s="152" t="s">
        <v>14</v>
      </c>
      <c r="C19" s="153"/>
      <c r="D19" s="154"/>
      <c r="E19" s="155"/>
    </row>
    <row r="20" spans="2:5" ht="13.5">
      <c r="B20" s="140" t="s">
        <v>15</v>
      </c>
      <c r="C20" s="142" t="s">
        <v>131</v>
      </c>
      <c r="D20" s="149">
        <v>4430.48</v>
      </c>
      <c r="E20" s="156">
        <v>3962.51</v>
      </c>
    </row>
    <row r="21" spans="2:5" ht="13.5">
      <c r="B21" s="140" t="s">
        <v>16</v>
      </c>
      <c r="C21" s="141"/>
      <c r="D21" s="149">
        <v>-195.11</v>
      </c>
      <c r="E21" s="150">
        <v>-0.84</v>
      </c>
    </row>
    <row r="22" spans="2:5" ht="13.5">
      <c r="B22" s="140" t="s">
        <v>17</v>
      </c>
      <c r="C22" s="141"/>
      <c r="D22" s="149">
        <v>2604.43</v>
      </c>
      <c r="E22" s="150">
        <v>2284.9</v>
      </c>
    </row>
    <row r="23" spans="2:5" ht="13.5">
      <c r="B23" s="140" t="s">
        <v>18</v>
      </c>
      <c r="C23" s="141"/>
      <c r="D23" s="149">
        <v>543.31</v>
      </c>
      <c r="E23" s="150">
        <v>439.54</v>
      </c>
    </row>
    <row r="24" spans="2:5" ht="13.5">
      <c r="B24" s="140" t="s">
        <v>19</v>
      </c>
      <c r="C24" s="141"/>
      <c r="D24" s="149">
        <f>+D20-D21-D22-D23</f>
        <v>1477.8499999999995</v>
      </c>
      <c r="E24" s="150">
        <f>+E20-E21-E22-E23</f>
        <v>1238.9100000000003</v>
      </c>
    </row>
    <row r="25" spans="2:5" ht="13.5">
      <c r="B25" s="140" t="s">
        <v>20</v>
      </c>
      <c r="C25" s="142" t="s">
        <v>132</v>
      </c>
      <c r="D25" s="149">
        <v>29.16</v>
      </c>
      <c r="E25" s="150">
        <v>35.85</v>
      </c>
    </row>
    <row r="26" spans="2:5" ht="13.5">
      <c r="B26" s="140" t="s">
        <v>21</v>
      </c>
      <c r="C26" s="142" t="s">
        <v>133</v>
      </c>
      <c r="D26" s="149">
        <v>272.96</v>
      </c>
      <c r="E26" s="150">
        <v>259.854</v>
      </c>
    </row>
    <row r="27" spans="2:5" ht="13.5">
      <c r="B27" s="140" t="s">
        <v>22</v>
      </c>
      <c r="C27" s="142" t="s">
        <v>134</v>
      </c>
      <c r="D27" s="149">
        <f>+D16+D17-D20-D25-D26</f>
        <v>2391.83</v>
      </c>
      <c r="E27" s="151">
        <f>+E16+E17-E20-E25-E26</f>
        <v>2102.656</v>
      </c>
    </row>
    <row r="28" spans="2:5" ht="13.5">
      <c r="B28" s="152" t="s">
        <v>14</v>
      </c>
      <c r="C28" s="153"/>
      <c r="D28" s="154"/>
      <c r="E28" s="155"/>
    </row>
    <row r="29" spans="2:5" ht="13.5">
      <c r="B29" s="140" t="s">
        <v>23</v>
      </c>
      <c r="C29" s="142" t="s">
        <v>135</v>
      </c>
      <c r="D29" s="149">
        <v>753.59</v>
      </c>
      <c r="E29" s="156">
        <v>720.1</v>
      </c>
    </row>
    <row r="30" spans="2:5" ht="13.5">
      <c r="B30" s="140" t="s">
        <v>136</v>
      </c>
      <c r="C30" s="142" t="s">
        <v>137</v>
      </c>
      <c r="D30" s="149">
        <f>+D27-D29</f>
        <v>1638.2399999999998</v>
      </c>
      <c r="E30" s="150">
        <f>+E27-E29</f>
        <v>1382.556</v>
      </c>
    </row>
    <row r="31" spans="2:5" ht="13.5">
      <c r="B31" s="140" t="s">
        <v>138</v>
      </c>
      <c r="C31" s="142" t="s">
        <v>139</v>
      </c>
      <c r="D31" s="149">
        <v>-4.3</v>
      </c>
      <c r="E31" s="150">
        <v>-4.84</v>
      </c>
    </row>
    <row r="32" spans="2:5" ht="13.5">
      <c r="B32" s="140" t="s">
        <v>140</v>
      </c>
      <c r="C32" s="142" t="s">
        <v>141</v>
      </c>
      <c r="D32" s="149">
        <f>+D30+D31</f>
        <v>1633.9399999999998</v>
      </c>
      <c r="E32" s="150">
        <f>+E30+E31</f>
        <v>1377.7160000000001</v>
      </c>
    </row>
    <row r="33" spans="2:5" ht="13.5">
      <c r="B33" s="140" t="s">
        <v>142</v>
      </c>
      <c r="C33" s="142" t="s">
        <v>143</v>
      </c>
      <c r="D33" s="149">
        <v>17.93</v>
      </c>
      <c r="E33" s="150">
        <v>4.75</v>
      </c>
    </row>
    <row r="34" spans="2:5" ht="13.5">
      <c r="B34" s="140" t="s">
        <v>144</v>
      </c>
      <c r="C34" s="142"/>
      <c r="D34" s="149">
        <f>+D32-D33</f>
        <v>1616.0099999999998</v>
      </c>
      <c r="E34" s="150">
        <f>+E32-E33</f>
        <v>1372.9660000000001</v>
      </c>
    </row>
    <row r="35" spans="2:5" ht="13.5">
      <c r="B35" s="140" t="s">
        <v>25</v>
      </c>
      <c r="C35" s="142" t="s">
        <v>145</v>
      </c>
      <c r="D35" s="149">
        <v>247.68</v>
      </c>
      <c r="E35" s="150">
        <v>247.51</v>
      </c>
    </row>
    <row r="36" spans="2:5" ht="13.5">
      <c r="B36" s="140" t="s">
        <v>146</v>
      </c>
      <c r="C36" s="142"/>
      <c r="D36" s="149"/>
      <c r="E36" s="150"/>
    </row>
    <row r="37" spans="2:5" ht="13.5">
      <c r="B37" s="140" t="s">
        <v>147</v>
      </c>
      <c r="C37" s="142" t="s">
        <v>148</v>
      </c>
      <c r="D37" s="159">
        <v>6138.69</v>
      </c>
      <c r="E37" s="160">
        <f>5491.52-418.84</f>
        <v>5072.68</v>
      </c>
    </row>
    <row r="38" spans="2:5" ht="13.5">
      <c r="B38" s="140" t="s">
        <v>149</v>
      </c>
      <c r="C38" s="142" t="s">
        <v>150</v>
      </c>
      <c r="D38" s="149">
        <v>65.28</v>
      </c>
      <c r="E38" s="150">
        <v>55.47</v>
      </c>
    </row>
    <row r="39" spans="2:5" ht="13.5">
      <c r="B39" s="140" t="s">
        <v>151</v>
      </c>
      <c r="C39" s="142"/>
      <c r="D39" s="149">
        <v>65.15</v>
      </c>
      <c r="E39" s="150">
        <v>55.47</v>
      </c>
    </row>
    <row r="40" spans="2:5" ht="13.5">
      <c r="B40" s="140"/>
      <c r="C40" s="142"/>
      <c r="D40" s="149"/>
      <c r="E40" s="150"/>
    </row>
    <row r="41" spans="2:5" ht="13.5">
      <c r="B41" s="140" t="s">
        <v>152</v>
      </c>
      <c r="C41" s="142" t="s">
        <v>153</v>
      </c>
      <c r="D41" s="149"/>
      <c r="E41" s="150"/>
    </row>
    <row r="42" spans="2:5" ht="13.5">
      <c r="B42" s="140" t="s">
        <v>154</v>
      </c>
      <c r="C42" s="142"/>
      <c r="D42" s="161">
        <v>247678851</v>
      </c>
      <c r="E42" s="162">
        <v>247511886</v>
      </c>
    </row>
    <row r="43" spans="2:5" ht="13.5">
      <c r="B43" s="163" t="s">
        <v>155</v>
      </c>
      <c r="C43" s="144"/>
      <c r="D43" s="164">
        <v>100</v>
      </c>
      <c r="E43" s="165">
        <v>100</v>
      </c>
    </row>
    <row r="44" spans="1:5" ht="13.5">
      <c r="A44" s="88"/>
      <c r="B44" s="166"/>
      <c r="C44" s="167"/>
      <c r="D44" s="169"/>
      <c r="E44" s="168"/>
    </row>
    <row r="45" spans="2:4" ht="13.5">
      <c r="B45" s="170"/>
      <c r="C45" s="127"/>
      <c r="D45" s="127"/>
    </row>
    <row r="46" spans="2:4" ht="13.5">
      <c r="B46" s="123"/>
      <c r="C46" s="127"/>
      <c r="D46" s="127"/>
    </row>
    <row r="47" ht="13.5">
      <c r="C47" s="132"/>
    </row>
    <row r="48" ht="13.5">
      <c r="C48" s="132"/>
    </row>
    <row r="50" spans="2:4" ht="13.5">
      <c r="B50" s="123" t="s">
        <v>96</v>
      </c>
      <c r="C50" s="127"/>
      <c r="D50" s="128" t="s">
        <v>189</v>
      </c>
    </row>
    <row r="51" spans="2:3" ht="13.5">
      <c r="B51" s="123" t="s">
        <v>98</v>
      </c>
      <c r="C51" s="123"/>
    </row>
    <row r="52" spans="2:5" ht="13.5">
      <c r="B52" s="123" t="s">
        <v>99</v>
      </c>
      <c r="C52" s="123"/>
      <c r="D52" s="129"/>
      <c r="E52" s="129"/>
    </row>
    <row r="53" spans="2:5" ht="13.5">
      <c r="B53" s="123" t="s">
        <v>121</v>
      </c>
      <c r="C53" s="127"/>
      <c r="D53" s="127"/>
      <c r="E53" s="127"/>
    </row>
    <row r="54" spans="2:5" ht="13.5">
      <c r="B54" s="123" t="s">
        <v>100</v>
      </c>
      <c r="C54" s="193" t="s">
        <v>101</v>
      </c>
      <c r="D54" s="127"/>
      <c r="E54" s="130" t="s">
        <v>102</v>
      </c>
    </row>
    <row r="55" spans="3:5" ht="13.5">
      <c r="C55" s="132"/>
      <c r="D55" s="129"/>
      <c r="E55" s="129"/>
    </row>
    <row r="56" spans="3:5" ht="13.5">
      <c r="C56" s="132"/>
      <c r="D56" s="129"/>
      <c r="E56" s="129"/>
    </row>
    <row r="57" ht="13.5">
      <c r="C57" s="132"/>
    </row>
    <row r="58" spans="2:3" ht="13.5">
      <c r="B58" s="123"/>
      <c r="C58" s="132"/>
    </row>
    <row r="59" spans="2:3" ht="13.5">
      <c r="B59" s="123"/>
      <c r="C59" s="132"/>
    </row>
    <row r="60" spans="2:3" ht="13.5">
      <c r="B60" s="123"/>
      <c r="C60" s="132"/>
    </row>
    <row r="61" ht="13.5">
      <c r="C61" s="132"/>
    </row>
    <row r="62" ht="13.5">
      <c r="C62" s="132"/>
    </row>
    <row r="63" spans="2:3" ht="13.5">
      <c r="B63" s="123"/>
      <c r="C63" s="132"/>
    </row>
    <row r="64" spans="2:3" ht="13.5">
      <c r="B64" s="123"/>
      <c r="C64" s="132"/>
    </row>
    <row r="65" spans="2:3" ht="13.5">
      <c r="B65" s="123"/>
      <c r="C65" s="132"/>
    </row>
    <row r="66" spans="2:3" ht="13.5">
      <c r="B66" s="123"/>
      <c r="C66" s="132"/>
    </row>
    <row r="67" ht="13.5">
      <c r="C67" s="132"/>
    </row>
    <row r="68" spans="2:3" ht="13.5">
      <c r="B68" s="123"/>
      <c r="C68" s="132"/>
    </row>
    <row r="69" spans="2:3" ht="13.5">
      <c r="B69" s="123"/>
      <c r="C69" s="132"/>
    </row>
    <row r="70" spans="2:3" ht="13.5">
      <c r="B70" s="123"/>
      <c r="C70" s="132"/>
    </row>
  </sheetData>
  <mergeCells count="4">
    <mergeCell ref="D9:E9"/>
    <mergeCell ref="D10:E10"/>
    <mergeCell ref="D11:E11"/>
    <mergeCell ref="D12:E12"/>
  </mergeCells>
  <printOptions/>
  <pageMargins left="0.75" right="0.75" top="1" bottom="1" header="0.5" footer="0.5"/>
  <pageSetup fitToHeight="1" fitToWidth="1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users</dc:creator>
  <cp:keywords/>
  <dc:description/>
  <cp:lastModifiedBy>Nadeem</cp:lastModifiedBy>
  <cp:lastPrinted>2004-05-28T09:28:37Z</cp:lastPrinted>
  <dcterms:created xsi:type="dcterms:W3CDTF">2004-05-14T03:48:14Z</dcterms:created>
  <dcterms:modified xsi:type="dcterms:W3CDTF">2004-05-28T10:02:20Z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