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6045" activeTab="0"/>
  </bookViews>
  <sheets>
    <sheet name="SEBI Final" sheetId="1" r:id="rId1"/>
    <sheet name="SEGMENT NOTES" sheetId="2" r:id="rId2"/>
    <sheet name="SEGMENT" sheetId="3" r:id="rId3"/>
    <sheet name="Listing Agreement" sheetId="4" r:id="rId4"/>
    <sheet name="CFS" sheetId="5" r:id="rId5"/>
  </sheets>
  <externalReferences>
    <externalReference r:id="rId8"/>
  </externalReferences>
  <definedNames>
    <definedName name="_xlnm.Print_Area" localSheetId="4">'CFS'!$B$3:$K$44</definedName>
    <definedName name="_xlnm.Print_Area" localSheetId="0">'SEBI Final'!$A$3:$I$81</definedName>
    <definedName name="_xlnm.Print_Area" localSheetId="2">'SEGMENT'!$B$3:$J$66</definedName>
    <definedName name="_xlnm.Print_Area" localSheetId="1">'SEGMENT NOTES'!$A$4:$L$34</definedName>
  </definedNames>
  <calcPr fullCalcOnLoad="1"/>
</workbook>
</file>

<file path=xl/sharedStrings.xml><?xml version="1.0" encoding="utf-8"?>
<sst xmlns="http://schemas.openxmlformats.org/spreadsheetml/2006/main" count="319" uniqueCount="192">
  <si>
    <t>ITC  LIMITED</t>
  </si>
  <si>
    <t>(Rs. in Crores)</t>
  </si>
  <si>
    <t>Quarter</t>
  </si>
  <si>
    <t>ended</t>
  </si>
  <si>
    <t>GROSS INCOME</t>
  </si>
  <si>
    <t>NET SALES TURNOVER</t>
  </si>
  <si>
    <t>OTHER INCOME</t>
  </si>
  <si>
    <t>NET INCOME (1+2)</t>
  </si>
  <si>
    <t>Less:</t>
  </si>
  <si>
    <t>TOTAL EXPENDITURE</t>
  </si>
  <si>
    <t>INTEREST (Net)</t>
  </si>
  <si>
    <t>DEPRECIATION</t>
  </si>
  <si>
    <t>PROVISION FOR TAXATION (Including prior year adjustments)</t>
  </si>
  <si>
    <t>PAID UP EQUITY SHARE CAPITAL</t>
  </si>
  <si>
    <t>RESERVES EXCLUDING REVALUATION RESERVES</t>
  </si>
  <si>
    <t>-</t>
  </si>
  <si>
    <t>AGGREGATE OF NON-PROMOTER SHAREHOLDING</t>
  </si>
  <si>
    <t>Notes :</t>
  </si>
  <si>
    <t xml:space="preserve">Registered Office : </t>
  </si>
  <si>
    <t>For and on behalf of the Board</t>
  </si>
  <si>
    <t xml:space="preserve">Virginia House, 37 J.L. Nehru Road, </t>
  </si>
  <si>
    <t>Kolkata 700 071, India</t>
  </si>
  <si>
    <t>Dated : 30th July, 2004</t>
  </si>
  <si>
    <t>Place : Kolkata, India</t>
  </si>
  <si>
    <t xml:space="preserve"> Executive Director</t>
  </si>
  <si>
    <t>Chairman</t>
  </si>
  <si>
    <t xml:space="preserve">Segment-wise Revenue, Results and Capital Employed for the </t>
  </si>
  <si>
    <t/>
  </si>
  <si>
    <t>Gross sales / Income from operations</t>
  </si>
  <si>
    <t>Total Segment Capital Employed</t>
  </si>
  <si>
    <t>Executive Director</t>
  </si>
  <si>
    <t>Nine Months</t>
  </si>
  <si>
    <t>31.03.2005</t>
  </si>
  <si>
    <t>Twelve Months</t>
  </si>
  <si>
    <t>PROFIT BEFORE TAX  AND EXCEPTIONAL ITEMS (1+2-3-4-5)</t>
  </si>
  <si>
    <t>EXCEPTIONAL ITEMS (NET OF TAX)</t>
  </si>
  <si>
    <t>EARNING PER SHARE  (Rs.)</t>
  </si>
  <si>
    <t>Provision for Taxation</t>
  </si>
  <si>
    <t>Exceptional Items (net of tax)</t>
  </si>
  <si>
    <t>Profit after Taxation</t>
  </si>
  <si>
    <t>Income Tax thereon :</t>
  </si>
  <si>
    <t>Sub - total</t>
  </si>
  <si>
    <t>Exceptional Items (Net of Tax)</t>
  </si>
  <si>
    <t>31.03.2006</t>
  </si>
  <si>
    <t>31.12.2005</t>
  </si>
  <si>
    <t>Quarter and Twelve Months ended 31st March, 2006</t>
  </si>
  <si>
    <t>e)</t>
  </si>
  <si>
    <t>a)</t>
  </si>
  <si>
    <t>b)</t>
  </si>
  <si>
    <t>c)</t>
  </si>
  <si>
    <t>d)</t>
  </si>
  <si>
    <t>(Increase) / decrease in stock-in-trade</t>
  </si>
  <si>
    <t>Consumption of raw materials, etc.</t>
  </si>
  <si>
    <t>Staff cost</t>
  </si>
  <si>
    <t>Other expenditure</t>
  </si>
  <si>
    <t>- Basic</t>
  </si>
  <si>
    <t>- NUMBER OF SHARES</t>
  </si>
  <si>
    <t xml:space="preserve">- PERCENTAGE OF SHAREHOLDING </t>
  </si>
  <si>
    <t>(i)</t>
  </si>
  <si>
    <t xml:space="preserve">        </t>
  </si>
  <si>
    <t>The above results were reviewed by the Audit Committee and approved at the meeting of the Board of Directors of the Company held on 26th May, 2006.</t>
  </si>
  <si>
    <t>(ii)</t>
  </si>
  <si>
    <t>Figures for the previous year have been re-arranged wherever necessary.</t>
  </si>
  <si>
    <t>(iii)</t>
  </si>
  <si>
    <t>Gross Income comprises Segment Revenue and Other Income.</t>
  </si>
  <si>
    <t>(iv)</t>
  </si>
  <si>
    <t xml:space="preserve">         </t>
  </si>
  <si>
    <t>During the quarter, 2 Investor complaints were received, which were promptly attended to by the Company. No complaints were pending either at  the beginning or at the end of the quarter.</t>
  </si>
  <si>
    <t>(v)</t>
  </si>
  <si>
    <t>(vi)</t>
  </si>
  <si>
    <t>During the quarter, 41,990 Ordinary Shares of Re. 1/- each were issued and allotted under the ITC Employee Stock Option Scheme. Consequenly, the issued and paid up share capital of the  Company stands increased to Rs. 375,51,78,860/-.</t>
  </si>
  <si>
    <t xml:space="preserve">       </t>
  </si>
  <si>
    <t xml:space="preserve">     </t>
  </si>
  <si>
    <t xml:space="preserve">      </t>
  </si>
  <si>
    <t xml:space="preserve"> -   Current Tax</t>
  </si>
  <si>
    <t xml:space="preserve"> -   Deferred Tax</t>
  </si>
  <si>
    <t>(vii)</t>
  </si>
  <si>
    <t>The above is as per Clause 41 of the Listing Agreement.</t>
  </si>
  <si>
    <t>Profit after Taxation before Exceptional items</t>
  </si>
  <si>
    <t>Profit Before Tax and Exceptional Items</t>
  </si>
  <si>
    <t>Dated : 26th May, 2006</t>
  </si>
  <si>
    <t>(1)</t>
  </si>
  <si>
    <t>The Company's corporate strategy aims at creating multiple drivers of growth anchored on its core competencies.The Company  is currently focused on four business groups : FMCG, Hotels, Paperboards, Paper &amp; Packaging, and Agri Business. The Company's organisational structure and governance processes are designed to support effective management of multiple businesses while retaining focus on each one of them.</t>
  </si>
  <si>
    <t>(Ordinary shares of Re. 1/- each)</t>
  </si>
  <si>
    <t>Nil</t>
  </si>
  <si>
    <t xml:space="preserve">Audited Financial Results for the Quarter  </t>
  </si>
  <si>
    <t>and Twelve Months ended 31st March, 2006</t>
  </si>
  <si>
    <t>(2)</t>
  </si>
  <si>
    <t>The business groups comprise the following :</t>
  </si>
  <si>
    <t>FMCG</t>
  </si>
  <si>
    <t>:</t>
  </si>
  <si>
    <t>Cigarettes</t>
  </si>
  <si>
    <t>Others</t>
  </si>
  <si>
    <t>Hotels</t>
  </si>
  <si>
    <t>Hoteliering.</t>
  </si>
  <si>
    <t>Paperboards, Paper &amp; Packaging</t>
  </si>
  <si>
    <t xml:space="preserve">Paperboards, Paper including Specialty Paper &amp; Packaging. </t>
  </si>
  <si>
    <t>Agri Business</t>
  </si>
  <si>
    <t>(3)</t>
  </si>
  <si>
    <t>(4)</t>
  </si>
  <si>
    <t>Segment results of the new business activities namely 'FMCG : Others' largely reflect start up and business development costs.</t>
  </si>
  <si>
    <t>(5)</t>
  </si>
  <si>
    <t>Cigarettes &amp; Smoking Mixtures.</t>
  </si>
  <si>
    <t>Agri commodities such as Rice, Soya, Wheat, Coffee and Leaf Tobacco.</t>
  </si>
  <si>
    <t>1.</t>
  </si>
  <si>
    <t>Segment Revenue</t>
  </si>
  <si>
    <t xml:space="preserve">FMCG      </t>
  </si>
  <si>
    <t>-   Cigarettes</t>
  </si>
  <si>
    <t>Total FMCG</t>
  </si>
  <si>
    <t>-   Others</t>
  </si>
  <si>
    <t xml:space="preserve">Total </t>
  </si>
  <si>
    <t>2.</t>
  </si>
  <si>
    <t>Segment Results</t>
  </si>
  <si>
    <t xml:space="preserve">Less :   </t>
  </si>
  <si>
    <t>Inter-segment revenue</t>
  </si>
  <si>
    <t xml:space="preserve">Less :    </t>
  </si>
  <si>
    <t>i)</t>
  </si>
  <si>
    <t>Interest (Net)</t>
  </si>
  <si>
    <t>ii)</t>
  </si>
  <si>
    <t xml:space="preserve">  </t>
  </si>
  <si>
    <t>Other un-allocable expenditure net of un-allocable income</t>
  </si>
  <si>
    <t>3.</t>
  </si>
  <si>
    <t>Capital Employed</t>
  </si>
  <si>
    <t>-   Cigarettes*</t>
  </si>
  <si>
    <t xml:space="preserve">    </t>
  </si>
  <si>
    <t>Settlement of Excise claims for the period March 1, 1983 to February 28, 1987 in terms of the Deed of Settlement.</t>
  </si>
  <si>
    <t>One time cost relating to write down of inventories and restructuring of employees’ compensation arrangements.</t>
  </si>
  <si>
    <t>Excess of cost over fair value of Current Investment in preference shares of ICICI Bank Limited, originally subscribed to by a wholly-owned subsidiary at the time of disengagement from, and restructuring of, the financial services business.</t>
  </si>
  <si>
    <t>Provision for taxes and interest thereon on cigarettes and smoking mixtures reversed in view of favourable Court verdict in January 2005 [including Rs. 243.57 Crores (Rs. 214.75 Crores on account of taxes) relating to the period April to December 2004].</t>
  </si>
  <si>
    <t>Figures for the previous year have been re-arranged to conform to current presentation.</t>
  </si>
  <si>
    <t xml:space="preserve"> * Before considering provision of Rs. 425.87 Crores (31.03.2005 - Rs. 337.25 Crores) in respect of disputed State taxes, the levy / collection of which has been stayed.  </t>
  </si>
  <si>
    <t>Disclosure as required under other clauses of the Listing Agreement</t>
  </si>
  <si>
    <t>Ended 31.03.2006</t>
  </si>
  <si>
    <t>Ended 31.03.2005</t>
  </si>
  <si>
    <t>NET PROFIT</t>
  </si>
  <si>
    <t>PROFIT BROUGHT FORWARD</t>
  </si>
  <si>
    <t>TOTAL</t>
  </si>
  <si>
    <t>ADJUSTMENT FOR HOTEL FOREIGN EXCHANGE RESERVE</t>
  </si>
  <si>
    <t>AVAILABLE FOR APPROPRIATION</t>
  </si>
  <si>
    <t>Transfer to General Reserve</t>
  </si>
  <si>
    <t>Profit carried forward</t>
  </si>
  <si>
    <t>DIVIDEND INCLUDING DIVIDEND TAX</t>
  </si>
  <si>
    <t xml:space="preserve">The above was approved at the meeting of the Board of Directors of the Company held on 26th May, 2006.  </t>
  </si>
  <si>
    <t xml:space="preserve">Figures for the previous year have been re-arranged wherever necessary.  </t>
  </si>
  <si>
    <t>(viii)</t>
  </si>
  <si>
    <t>Agarbattis and  Matches sourced from the small scale sector.</t>
  </si>
  <si>
    <t>Branded Garments, Greeting, Gifting &amp; Stationery, Packaged Foods (Staples, Confectionery, Snack Foods and Ready to Eat Foods).</t>
  </si>
  <si>
    <t>Provision for Taxation includes Rs. 5.29 Crores and Rs. 20.03 Crores for Fringe Benefit Tax for the Quarter and Twelve Months ended 31st March, 2006. (Corresponding previous Quarter and Twelve Months ended 31st March, 2005 Rs. Nil).</t>
  </si>
  <si>
    <t>PROFIT AFTER TAX BEFORE EXCEPTIONAL ITEMS (6-7)</t>
  </si>
  <si>
    <t>PROFIT AFTER TAX (8+9)</t>
  </si>
  <si>
    <t>On Profit after Tax before Exceptional Items</t>
  </si>
  <si>
    <t>On Profit after Tax</t>
  </si>
  <si>
    <t xml:space="preserve">              Twelve Months ended</t>
  </si>
  <si>
    <t>Exceptional items comprise of (Rs. in Crores) :-</t>
  </si>
  <si>
    <t>Audited Financial Results (Consolidated)</t>
  </si>
  <si>
    <t>for the Twelve Months ended 31st March, 2006</t>
  </si>
  <si>
    <t>Consolidated Financial Results for Twelve Months ended</t>
  </si>
  <si>
    <t>[1]</t>
  </si>
  <si>
    <t>[2]</t>
  </si>
  <si>
    <t>[3]</t>
  </si>
  <si>
    <t>[4]</t>
  </si>
  <si>
    <t>[5]</t>
  </si>
  <si>
    <t>[6]</t>
  </si>
  <si>
    <t xml:space="preserve">PROVISION FOR TAXATION </t>
  </si>
  <si>
    <t>[8]</t>
  </si>
  <si>
    <t>[9]</t>
  </si>
  <si>
    <t>PROFIT AFTER TAX BEFORE SHARE OF PROFIT/(LOSS) OF ASSOCIATES AND MINORITY INTERESTS (8+9)</t>
  </si>
  <si>
    <t>[10]</t>
  </si>
  <si>
    <t>SHARE OF PROFIT/(LOSS) OF ASSOCIATES</t>
  </si>
  <si>
    <t>[11]</t>
  </si>
  <si>
    <t>PROFIT AFTER TAX BEFORE MINORITY INTERESTS (10+11)</t>
  </si>
  <si>
    <t>[12]</t>
  </si>
  <si>
    <t>MINORITY INTERESTS</t>
  </si>
  <si>
    <t>[13]</t>
  </si>
  <si>
    <t>NET PROFIT (12-13)</t>
  </si>
  <si>
    <t>[14]</t>
  </si>
  <si>
    <t>(Ordinary shares of Re. 1.00 each)</t>
  </si>
  <si>
    <t>[15]</t>
  </si>
  <si>
    <t>[16]</t>
  </si>
  <si>
    <t>On Net Profit before Exceptional Items</t>
  </si>
  <si>
    <t xml:space="preserve">On Net Profit </t>
  </si>
  <si>
    <t>[17]</t>
  </si>
  <si>
    <t>Once-off assistance to contract manufacturers in view of retrospective withdrawal of Central Excise exemption on cigarettes manufactured in the North Eastern States during the year 2000.</t>
  </si>
  <si>
    <t>[7]</t>
  </si>
  <si>
    <t xml:space="preserve">The Register of Members of the Company will be closed for the purpose of dividend from 12th July, 2006 to 21st July, 2006 (both days inclusive).  </t>
  </si>
  <si>
    <t xml:space="preserve">The 95th Annual General Meeting of the Company has been convened for 21st July, 2006.  </t>
  </si>
  <si>
    <t>APPROPRIATION OF PROFIT AND RESERVE</t>
  </si>
  <si>
    <t xml:space="preserve">The Board of Directors of the Company has recommended a dividend of Rs.2.65 per Ordinary Share of Re. 1/- each for the financial year ended 31st March, 2006 and the dividend, if declared, will be paid on or after 24th July, 2006 to those members entitled thereto.   </t>
  </si>
  <si>
    <t>*</t>
  </si>
  <si>
    <t>* Equivalent to Payout ratio of 50 % on PAT before exceptional items</t>
  </si>
  <si>
    <t>- Diluted</t>
  </si>
  <si>
    <t xml:space="preserve">The Company's Agri Business markets agri commodities in the export and domestic markets; supplies agri raw materials to the  Branded Packaged Foods Business and sources leaf tobacco for the Cigarettes Business.  The segment results for the year are after absorbing costs relating to the expansion of the strategic e-Choupal initiatives.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</si>
</sst>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_);\(&quot;Rs.&quot;#,##0\)"/>
    <numFmt numFmtId="165" formatCode="&quot;Rs.&quot;#,##0_);[Red]\(&quot;Rs.&quot;#,##0\)"/>
    <numFmt numFmtId="166" formatCode="&quot;Rs.&quot;#,##0.00_);\(&quot;Rs.&quot;#,##0.00\)"/>
    <numFmt numFmtId="167" formatCode="&quot;Rs.&quot;#,##0.00_);[Red]\(&quot;Rs.&quot;#,##0.00\)"/>
    <numFmt numFmtId="168" formatCode="_(&quot;Rs.&quot;* #,##0_);_(&quot;Rs.&quot;* \(#,##0\);_(&quot;Rs.&quot;* &quot;-&quot;_);_(@_)"/>
    <numFmt numFmtId="169" formatCode="_(&quot;Rs.&quot;* #,##0.00_);_(&quot;Rs.&quot;* \(#,##0.00\);_(&quot;Rs.&quot;* &quot;-&quot;??_);_(@_)"/>
    <numFmt numFmtId="170" formatCode="0_);\(0\)"/>
    <numFmt numFmtId="171" formatCode="0.00_);\(0.00\)"/>
    <numFmt numFmtId="172" formatCode="#,##0.00;\(#,##0.00\)"/>
    <numFmt numFmtId="173" formatCode="&quot;Yes&quot;;&quot;Yes&quot;;&quot;No&quot;"/>
    <numFmt numFmtId="174" formatCode="&quot;True&quot;;&quot;True&quot;;&quot;False&quot;"/>
    <numFmt numFmtId="175" formatCode="&quot;On&quot;;&quot;On&quot;;&quot;Off&quot;"/>
    <numFmt numFmtId="176" formatCode="0.0_);\(0.0\)"/>
    <numFmt numFmtId="177" formatCode="0.000_);\(0.000\)"/>
  </numFmts>
  <fonts count="15">
    <font>
      <sz val="10"/>
      <name val="Arial"/>
      <family val="0"/>
    </font>
    <font>
      <b/>
      <sz val="14"/>
      <name val="Arial"/>
      <family val="2"/>
    </font>
    <font>
      <sz val="10"/>
      <color indexed="8"/>
      <name val="Arial"/>
      <family val="2"/>
    </font>
    <font>
      <b/>
      <sz val="10"/>
      <color indexed="8"/>
      <name val="Arial"/>
      <family val="2"/>
    </font>
    <font>
      <b/>
      <sz val="10"/>
      <name val="Arial"/>
      <family val="2"/>
    </font>
    <font>
      <sz val="10"/>
      <color indexed="10"/>
      <name val="Arial"/>
      <family val="2"/>
    </font>
    <font>
      <b/>
      <sz val="16"/>
      <name val="Arial"/>
      <family val="2"/>
    </font>
    <font>
      <b/>
      <sz val="12"/>
      <name val="Arial"/>
      <family val="2"/>
    </font>
    <font>
      <sz val="12"/>
      <name val="Arial"/>
      <family val="2"/>
    </font>
    <font>
      <b/>
      <u val="single"/>
      <sz val="10"/>
      <name val="Arial"/>
      <family val="0"/>
    </font>
    <font>
      <sz val="10"/>
      <color indexed="12"/>
      <name val="Arial"/>
      <family val="2"/>
    </font>
    <font>
      <u val="single"/>
      <sz val="10"/>
      <color indexed="12"/>
      <name val="Arial"/>
      <family val="0"/>
    </font>
    <font>
      <u val="single"/>
      <sz val="10"/>
      <color indexed="20"/>
      <name val="Arial"/>
      <family val="0"/>
    </font>
    <font>
      <sz val="10"/>
      <color indexed="43"/>
      <name val="Arial"/>
      <family val="2"/>
    </font>
    <font>
      <sz val="10"/>
      <color indexed="9"/>
      <name val="Arial"/>
      <family val="2"/>
    </font>
  </fonts>
  <fills count="2">
    <fill>
      <patternFill/>
    </fill>
    <fill>
      <patternFill patternType="gray125"/>
    </fill>
  </fills>
  <borders count="16">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266">
    <xf numFmtId="0" fontId="0" fillId="0" borderId="0" xfId="0" applyAlignment="1">
      <alignment/>
    </xf>
    <xf numFmtId="0" fontId="0" fillId="0" borderId="0" xfId="0" applyFont="1" applyAlignment="1">
      <alignment/>
    </xf>
    <xf numFmtId="0" fontId="0" fillId="0" borderId="0" xfId="0" applyFont="1" applyBorder="1" applyAlignment="1">
      <alignment/>
    </xf>
    <xf numFmtId="170" fontId="0" fillId="0" borderId="0" xfId="0" applyNumberFormat="1" applyFont="1" applyAlignment="1">
      <alignment horizontal="center"/>
    </xf>
    <xf numFmtId="171" fontId="0" fillId="0" borderId="0" xfId="0" applyNumberFormat="1" applyFont="1" applyAlignment="1">
      <alignment horizontal="right"/>
    </xf>
    <xf numFmtId="2" fontId="0" fillId="0" borderId="0" xfId="0" applyNumberFormat="1" applyFont="1" applyAlignment="1">
      <alignment/>
    </xf>
    <xf numFmtId="171" fontId="0" fillId="0" borderId="0" xfId="0" applyNumberFormat="1" applyFont="1" applyAlignment="1">
      <alignment/>
    </xf>
    <xf numFmtId="171" fontId="2" fillId="0" borderId="0" xfId="0" applyNumberFormat="1" applyFont="1" applyAlignment="1">
      <alignment/>
    </xf>
    <xf numFmtId="171" fontId="0" fillId="0" borderId="1" xfId="0" applyNumberFormat="1" applyFont="1" applyBorder="1" applyAlignment="1">
      <alignment horizontal="right"/>
    </xf>
    <xf numFmtId="2" fontId="0" fillId="0" borderId="0" xfId="0" applyNumberFormat="1" applyFont="1" applyBorder="1" applyAlignment="1">
      <alignment/>
    </xf>
    <xf numFmtId="171" fontId="0" fillId="0" borderId="1" xfId="0" applyNumberFormat="1" applyFont="1" applyBorder="1" applyAlignment="1">
      <alignment/>
    </xf>
    <xf numFmtId="171" fontId="0" fillId="0" borderId="2" xfId="0" applyNumberFormat="1" applyFont="1" applyBorder="1" applyAlignment="1">
      <alignment/>
    </xf>
    <xf numFmtId="0" fontId="0" fillId="0" borderId="0" xfId="0" applyFont="1" applyBorder="1" applyAlignment="1">
      <alignment horizontal="center"/>
    </xf>
    <xf numFmtId="0" fontId="4" fillId="0" borderId="0" xfId="0" applyFont="1" applyAlignment="1">
      <alignment/>
    </xf>
    <xf numFmtId="0" fontId="0" fillId="0" borderId="0" xfId="0" applyFont="1" applyAlignment="1">
      <alignment horizontal="center"/>
    </xf>
    <xf numFmtId="0" fontId="0" fillId="0" borderId="0" xfId="0" applyNumberFormat="1" applyFont="1" applyAlignment="1">
      <alignment/>
    </xf>
    <xf numFmtId="0" fontId="0" fillId="0" borderId="0" xfId="0" applyAlignment="1">
      <alignment/>
    </xf>
    <xf numFmtId="0" fontId="0" fillId="0" borderId="0" xfId="0" applyBorder="1" applyAlignment="1">
      <alignment/>
    </xf>
    <xf numFmtId="171" fontId="7" fillId="0" borderId="3" xfId="0" applyNumberFormat="1" applyFont="1" applyBorder="1" applyAlignment="1">
      <alignment horizontal="right"/>
    </xf>
    <xf numFmtId="171" fontId="7" fillId="0" borderId="4" xfId="0" applyNumberFormat="1" applyFont="1" applyBorder="1" applyAlignment="1">
      <alignment horizontal="right"/>
    </xf>
    <xf numFmtId="171" fontId="0" fillId="0" borderId="4" xfId="0" applyNumberFormat="1" applyBorder="1" applyAlignment="1">
      <alignment/>
    </xf>
    <xf numFmtId="171" fontId="0" fillId="0" borderId="2" xfId="0" applyNumberFormat="1" applyBorder="1" applyAlignment="1">
      <alignment/>
    </xf>
    <xf numFmtId="171" fontId="0" fillId="0" borderId="5" xfId="0" applyNumberFormat="1" applyBorder="1" applyAlignment="1">
      <alignment/>
    </xf>
    <xf numFmtId="171" fontId="7" fillId="0" borderId="6" xfId="0" applyNumberFormat="1" applyFont="1" applyBorder="1" applyAlignment="1">
      <alignment/>
    </xf>
    <xf numFmtId="171" fontId="0" fillId="0" borderId="3" xfId="0" applyNumberFormat="1" applyBorder="1" applyAlignment="1">
      <alignment/>
    </xf>
    <xf numFmtId="171" fontId="0" fillId="0" borderId="7" xfId="0" applyNumberFormat="1" applyBorder="1" applyAlignment="1">
      <alignment/>
    </xf>
    <xf numFmtId="171" fontId="7" fillId="0" borderId="4" xfId="0" applyNumberFormat="1" applyFont="1" applyBorder="1" applyAlignment="1">
      <alignment/>
    </xf>
    <xf numFmtId="2" fontId="0" fillId="0" borderId="0" xfId="0" applyNumberFormat="1" applyBorder="1" applyAlignment="1">
      <alignment/>
    </xf>
    <xf numFmtId="2" fontId="7" fillId="0" borderId="0" xfId="0" applyNumberFormat="1" applyFont="1" applyBorder="1" applyAlignment="1">
      <alignment/>
    </xf>
    <xf numFmtId="171" fontId="0" fillId="0" borderId="0" xfId="0" applyNumberFormat="1" applyBorder="1" applyAlignment="1">
      <alignment/>
    </xf>
    <xf numFmtId="171" fontId="0" fillId="0" borderId="8" xfId="0" applyNumberFormat="1" applyBorder="1" applyAlignment="1">
      <alignment/>
    </xf>
    <xf numFmtId="0" fontId="0" fillId="0" borderId="0" xfId="0" applyFont="1" applyAlignment="1">
      <alignment horizontal="left"/>
    </xf>
    <xf numFmtId="171" fontId="7" fillId="0" borderId="0" xfId="0" applyNumberFormat="1" applyFont="1" applyBorder="1" applyAlignment="1">
      <alignment/>
    </xf>
    <xf numFmtId="171" fontId="0" fillId="0" borderId="4" xfId="0" applyNumberFormat="1" applyFont="1" applyBorder="1" applyAlignment="1">
      <alignment/>
    </xf>
    <xf numFmtId="0" fontId="5" fillId="0" borderId="0" xfId="0" applyFont="1" applyAlignment="1">
      <alignment/>
    </xf>
    <xf numFmtId="0" fontId="4" fillId="0" borderId="0" xfId="0" applyNumberFormat="1" applyFont="1" applyAlignment="1">
      <alignment/>
    </xf>
    <xf numFmtId="0" fontId="9" fillId="0" borderId="0" xfId="0" applyNumberFormat="1" applyFont="1" applyAlignment="1">
      <alignment/>
    </xf>
    <xf numFmtId="0" fontId="0" fillId="0" borderId="0" xfId="0" applyNumberFormat="1" applyFont="1" applyAlignment="1">
      <alignment/>
    </xf>
    <xf numFmtId="2" fontId="0" fillId="0" borderId="0" xfId="0" applyNumberFormat="1" applyFont="1" applyAlignment="1">
      <alignment/>
    </xf>
    <xf numFmtId="0" fontId="0" fillId="0" borderId="0" xfId="0" applyNumberFormat="1" applyFont="1" applyAlignment="1">
      <alignment/>
    </xf>
    <xf numFmtId="0" fontId="0" fillId="0" borderId="0" xfId="0" applyFont="1" applyAlignment="1">
      <alignment/>
    </xf>
    <xf numFmtId="0" fontId="0" fillId="0" borderId="0" xfId="0" applyFont="1" applyAlignment="1">
      <alignment horizontal="center"/>
    </xf>
    <xf numFmtId="0" fontId="0" fillId="0" borderId="0" xfId="0" applyNumberFormat="1" applyFont="1" applyAlignment="1">
      <alignment horizontal="right"/>
    </xf>
    <xf numFmtId="2" fontId="10" fillId="0" borderId="0" xfId="0" applyNumberFormat="1" applyFont="1" applyAlignment="1">
      <alignment/>
    </xf>
    <xf numFmtId="171" fontId="10" fillId="0" borderId="0" xfId="0" applyNumberFormat="1" applyFont="1" applyAlignment="1">
      <alignment/>
    </xf>
    <xf numFmtId="171" fontId="10" fillId="0" borderId="0" xfId="0" applyNumberFormat="1" applyFont="1" applyBorder="1" applyAlignment="1">
      <alignment/>
    </xf>
    <xf numFmtId="171" fontId="0" fillId="0" borderId="0" xfId="0" applyNumberFormat="1" applyFont="1" applyBorder="1" applyAlignment="1">
      <alignment/>
    </xf>
    <xf numFmtId="171" fontId="0" fillId="0" borderId="8" xfId="0" applyNumberFormat="1" applyFont="1" applyBorder="1" applyAlignment="1">
      <alignment/>
    </xf>
    <xf numFmtId="171" fontId="0" fillId="0" borderId="5" xfId="0" applyNumberFormat="1" applyFont="1" applyBorder="1" applyAlignment="1">
      <alignment/>
    </xf>
    <xf numFmtId="2" fontId="0" fillId="0" borderId="0" xfId="0" applyNumberFormat="1" applyFont="1" applyBorder="1" applyAlignment="1">
      <alignment horizontal="right"/>
    </xf>
    <xf numFmtId="171" fontId="2" fillId="0" borderId="0" xfId="0" applyNumberFormat="1" applyFont="1" applyBorder="1" applyAlignment="1">
      <alignment/>
    </xf>
    <xf numFmtId="0" fontId="13" fillId="0" borderId="0" xfId="0" applyFont="1" applyAlignment="1">
      <alignment/>
    </xf>
    <xf numFmtId="170" fontId="13" fillId="0" borderId="0" xfId="0" applyNumberFormat="1" applyFont="1" applyAlignment="1">
      <alignment horizontal="center"/>
    </xf>
    <xf numFmtId="171" fontId="13" fillId="0" borderId="0" xfId="0" applyNumberFormat="1" applyFont="1" applyAlignment="1">
      <alignment horizontal="right"/>
    </xf>
    <xf numFmtId="2" fontId="13" fillId="0" borderId="0" xfId="0" applyNumberFormat="1" applyFont="1" applyAlignment="1">
      <alignment/>
    </xf>
    <xf numFmtId="170" fontId="0" fillId="0" borderId="9" xfId="0" applyNumberFormat="1" applyFont="1" applyBorder="1" applyAlignment="1">
      <alignment horizontal="center"/>
    </xf>
    <xf numFmtId="2" fontId="4" fillId="0" borderId="9" xfId="0" applyNumberFormat="1" applyFont="1" applyBorder="1" applyAlignment="1">
      <alignment horizontal="right"/>
    </xf>
    <xf numFmtId="2" fontId="4" fillId="0" borderId="3" xfId="0" applyNumberFormat="1" applyFont="1" applyBorder="1" applyAlignment="1">
      <alignment horizontal="right"/>
    </xf>
    <xf numFmtId="0" fontId="0" fillId="0" borderId="4" xfId="0" applyFont="1" applyBorder="1" applyAlignment="1">
      <alignment/>
    </xf>
    <xf numFmtId="170" fontId="0" fillId="0" borderId="1" xfId="0" applyNumberFormat="1" applyFont="1" applyBorder="1" applyAlignment="1">
      <alignment horizontal="center"/>
    </xf>
    <xf numFmtId="2" fontId="4" fillId="0" borderId="1" xfId="0" applyNumberFormat="1" applyFont="1" applyBorder="1" applyAlignment="1">
      <alignment horizontal="right"/>
    </xf>
    <xf numFmtId="171" fontId="4" fillId="0" borderId="4" xfId="0" applyNumberFormat="1" applyFont="1" applyBorder="1" applyAlignment="1">
      <alignment horizontal="right"/>
    </xf>
    <xf numFmtId="170" fontId="0" fillId="0" borderId="10" xfId="0" applyNumberFormat="1" applyFont="1" applyBorder="1" applyAlignment="1">
      <alignment horizontal="center"/>
    </xf>
    <xf numFmtId="2" fontId="4" fillId="0" borderId="10" xfId="0" applyNumberFormat="1" applyFont="1" applyBorder="1" applyAlignment="1">
      <alignment horizontal="right"/>
    </xf>
    <xf numFmtId="0" fontId="0" fillId="0" borderId="1" xfId="0" applyFont="1" applyBorder="1" applyAlignment="1">
      <alignment/>
    </xf>
    <xf numFmtId="171" fontId="0" fillId="0" borderId="1" xfId="0" applyNumberFormat="1" applyFont="1" applyBorder="1" applyAlignment="1">
      <alignment horizontal="center"/>
    </xf>
    <xf numFmtId="2" fontId="0" fillId="0" borderId="1" xfId="0" applyNumberFormat="1" applyFont="1" applyBorder="1" applyAlignment="1">
      <alignment horizontal="right"/>
    </xf>
    <xf numFmtId="171" fontId="0" fillId="0" borderId="4" xfId="0" applyNumberFormat="1" applyFont="1" applyBorder="1" applyAlignment="1">
      <alignment horizontal="right"/>
    </xf>
    <xf numFmtId="171" fontId="0" fillId="0" borderId="5" xfId="0" applyNumberFormat="1" applyFont="1" applyBorder="1" applyAlignment="1">
      <alignment horizontal="right"/>
    </xf>
    <xf numFmtId="171" fontId="0" fillId="0" borderId="0" xfId="0" applyNumberFormat="1" applyFont="1" applyBorder="1" applyAlignment="1">
      <alignment horizontal="right"/>
    </xf>
    <xf numFmtId="0" fontId="0" fillId="0" borderId="11" xfId="0" applyNumberFormat="1" applyFont="1" applyBorder="1" applyAlignment="1">
      <alignment/>
    </xf>
    <xf numFmtId="170" fontId="0" fillId="0" borderId="11" xfId="0" applyNumberFormat="1" applyFont="1" applyBorder="1" applyAlignment="1">
      <alignment horizontal="center"/>
    </xf>
    <xf numFmtId="171" fontId="0" fillId="0" borderId="11" xfId="0" applyNumberFormat="1" applyFont="1" applyBorder="1" applyAlignment="1">
      <alignment horizontal="right"/>
    </xf>
    <xf numFmtId="171" fontId="0" fillId="0" borderId="1" xfId="0" applyNumberFormat="1" applyFont="1" applyFill="1" applyBorder="1" applyAlignment="1">
      <alignment/>
    </xf>
    <xf numFmtId="170" fontId="0" fillId="0" borderId="3" xfId="0" applyNumberFormat="1" applyFont="1" applyBorder="1" applyAlignment="1">
      <alignment horizontal="center"/>
    </xf>
    <xf numFmtId="171" fontId="0" fillId="0" borderId="3" xfId="0" applyNumberFormat="1" applyFont="1" applyBorder="1" applyAlignment="1">
      <alignment horizontal="right"/>
    </xf>
    <xf numFmtId="171" fontId="0" fillId="0" borderId="12" xfId="0" applyNumberFormat="1" applyFont="1" applyBorder="1" applyAlignment="1">
      <alignment horizontal="right"/>
    </xf>
    <xf numFmtId="170" fontId="0" fillId="0" borderId="2" xfId="0" applyNumberFormat="1" applyFont="1" applyBorder="1" applyAlignment="1">
      <alignment horizontal="center"/>
    </xf>
    <xf numFmtId="171" fontId="0" fillId="0" borderId="2" xfId="0" applyNumberFormat="1" applyFont="1" applyBorder="1" applyAlignment="1">
      <alignment horizontal="right"/>
    </xf>
    <xf numFmtId="171" fontId="0" fillId="0" borderId="2" xfId="0" applyNumberFormat="1" applyFont="1" applyBorder="1" applyAlignment="1">
      <alignment horizontal="center"/>
    </xf>
    <xf numFmtId="2" fontId="0" fillId="0" borderId="4" xfId="0" applyNumberFormat="1" applyFont="1" applyBorder="1" applyAlignment="1">
      <alignment/>
    </xf>
    <xf numFmtId="170" fontId="0" fillId="0" borderId="2" xfId="0" applyNumberFormat="1" applyFont="1" applyBorder="1" applyAlignment="1">
      <alignment horizontal="right"/>
    </xf>
    <xf numFmtId="2" fontId="0" fillId="0" borderId="2" xfId="0" applyNumberFormat="1" applyFont="1" applyBorder="1" applyAlignment="1">
      <alignment/>
    </xf>
    <xf numFmtId="1" fontId="0" fillId="0" borderId="2" xfId="0" applyNumberFormat="1" applyFont="1" applyBorder="1" applyAlignment="1">
      <alignment/>
    </xf>
    <xf numFmtId="170" fontId="0" fillId="0" borderId="4" xfId="0" applyNumberFormat="1" applyFont="1" applyBorder="1" applyAlignment="1">
      <alignment horizontal="center"/>
    </xf>
    <xf numFmtId="43" fontId="0" fillId="0" borderId="1" xfId="15" applyFont="1" applyBorder="1" applyAlignment="1">
      <alignment/>
    </xf>
    <xf numFmtId="0" fontId="0" fillId="0" borderId="2" xfId="0" applyBorder="1" applyAlignment="1">
      <alignment/>
    </xf>
    <xf numFmtId="0" fontId="0" fillId="0" borderId="8" xfId="0" applyBorder="1" applyAlignment="1">
      <alignment/>
    </xf>
    <xf numFmtId="170" fontId="0" fillId="0" borderId="0" xfId="0" applyNumberFormat="1" applyFont="1" applyBorder="1" applyAlignment="1">
      <alignment horizontal="center"/>
    </xf>
    <xf numFmtId="171" fontId="0" fillId="0" borderId="3" xfId="0" applyNumberFormat="1" applyFont="1" applyBorder="1" applyAlignment="1">
      <alignment/>
    </xf>
    <xf numFmtId="2" fontId="4" fillId="0" borderId="8" xfId="0" applyNumberFormat="1" applyFont="1" applyBorder="1" applyAlignment="1">
      <alignment horizontal="right"/>
    </xf>
    <xf numFmtId="170" fontId="0" fillId="0" borderId="0" xfId="0" applyNumberFormat="1" applyFont="1" applyBorder="1" applyAlignment="1">
      <alignment horizontal="right"/>
    </xf>
    <xf numFmtId="2" fontId="4" fillId="0" borderId="0" xfId="0" applyNumberFormat="1" applyFont="1" applyAlignment="1">
      <alignment/>
    </xf>
    <xf numFmtId="170" fontId="0" fillId="0" borderId="4" xfId="0" applyNumberFormat="1" applyFont="1" applyBorder="1" applyAlignment="1">
      <alignment horizontal="right"/>
    </xf>
    <xf numFmtId="0" fontId="0" fillId="0" borderId="12" xfId="0" applyFont="1" applyBorder="1" applyAlignment="1">
      <alignment/>
    </xf>
    <xf numFmtId="0" fontId="0" fillId="0" borderId="2" xfId="0" applyFont="1" applyBorder="1" applyAlignment="1">
      <alignment/>
    </xf>
    <xf numFmtId="0" fontId="0" fillId="0" borderId="7" xfId="0" applyFont="1" applyBorder="1" applyAlignment="1">
      <alignment/>
    </xf>
    <xf numFmtId="0" fontId="0" fillId="0" borderId="13" xfId="0" applyFont="1" applyBorder="1" applyAlignment="1">
      <alignment/>
    </xf>
    <xf numFmtId="0" fontId="0" fillId="0" borderId="2" xfId="0" applyNumberFormat="1" applyFont="1" applyBorder="1" applyAlignment="1">
      <alignment/>
    </xf>
    <xf numFmtId="0" fontId="0" fillId="0" borderId="14" xfId="0" applyFont="1" applyBorder="1" applyAlignment="1">
      <alignment/>
    </xf>
    <xf numFmtId="0" fontId="0" fillId="0" borderId="8" xfId="0" applyFont="1" applyBorder="1" applyAlignment="1">
      <alignment/>
    </xf>
    <xf numFmtId="2" fontId="0" fillId="0" borderId="2" xfId="0" applyNumberFormat="1" applyFont="1" applyBorder="1" applyAlignment="1" quotePrefix="1">
      <alignment/>
    </xf>
    <xf numFmtId="0" fontId="0" fillId="0" borderId="2" xfId="0" applyFont="1" applyBorder="1" applyAlignment="1" quotePrefix="1">
      <alignment/>
    </xf>
    <xf numFmtId="0" fontId="0" fillId="0" borderId="9" xfId="0" applyFont="1" applyBorder="1" applyAlignment="1">
      <alignment/>
    </xf>
    <xf numFmtId="0" fontId="0" fillId="0" borderId="4" xfId="0" applyNumberFormat="1" applyFont="1" applyBorder="1" applyAlignment="1">
      <alignment/>
    </xf>
    <xf numFmtId="0" fontId="0" fillId="0" borderId="1" xfId="0" applyNumberFormat="1" applyFont="1" applyFill="1" applyBorder="1" applyAlignment="1">
      <alignment/>
    </xf>
    <xf numFmtId="2" fontId="0" fillId="0" borderId="1" xfId="0" applyNumberFormat="1" applyFont="1" applyBorder="1" applyAlignment="1">
      <alignment/>
    </xf>
    <xf numFmtId="2" fontId="4" fillId="0" borderId="0" xfId="0" applyNumberFormat="1" applyFont="1" applyBorder="1" applyAlignment="1">
      <alignment/>
    </xf>
    <xf numFmtId="0" fontId="0" fillId="0" borderId="10" xfId="0" applyFont="1" applyBorder="1" applyAlignment="1">
      <alignment/>
    </xf>
    <xf numFmtId="0" fontId="0" fillId="0" borderId="0" xfId="0" applyFont="1" applyAlignment="1">
      <alignment vertical="top"/>
    </xf>
    <xf numFmtId="0" fontId="0" fillId="0" borderId="0" xfId="0" applyFont="1" applyBorder="1" applyAlignment="1">
      <alignment vertical="top"/>
    </xf>
    <xf numFmtId="0" fontId="0" fillId="0" borderId="0" xfId="0" applyFont="1" applyBorder="1" applyAlignment="1">
      <alignment horizontal="justify"/>
    </xf>
    <xf numFmtId="170" fontId="0" fillId="0" borderId="0" xfId="0" applyNumberFormat="1" applyFont="1" applyBorder="1" applyAlignment="1">
      <alignment horizontal="justify"/>
    </xf>
    <xf numFmtId="171" fontId="0" fillId="0" borderId="0" xfId="0" applyNumberFormat="1" applyFont="1" applyBorder="1" applyAlignment="1">
      <alignment horizontal="justify"/>
    </xf>
    <xf numFmtId="170" fontId="0" fillId="0" borderId="5" xfId="0" applyNumberFormat="1" applyFont="1" applyBorder="1" applyAlignment="1">
      <alignment horizontal="center"/>
    </xf>
    <xf numFmtId="171" fontId="0" fillId="0" borderId="4" xfId="15" applyNumberFormat="1" applyBorder="1" applyAlignment="1">
      <alignment/>
    </xf>
    <xf numFmtId="0" fontId="0" fillId="0" borderId="0" xfId="0" applyAlignment="1">
      <alignment/>
    </xf>
    <xf numFmtId="2" fontId="0" fillId="0" borderId="0" xfId="0" applyNumberFormat="1" applyAlignment="1">
      <alignment/>
    </xf>
    <xf numFmtId="0" fontId="5" fillId="0" borderId="0" xfId="0" applyNumberFormat="1" applyFont="1" applyAlignment="1">
      <alignment/>
    </xf>
    <xf numFmtId="0" fontId="0" fillId="0" borderId="0" xfId="0" applyAlignment="1" quotePrefix="1">
      <alignment horizontal="justify" vertical="top"/>
    </xf>
    <xf numFmtId="0" fontId="0" fillId="0" borderId="0" xfId="0" applyAlignment="1">
      <alignment horizontal="justify" vertical="top"/>
    </xf>
    <xf numFmtId="0" fontId="0" fillId="0" borderId="0" xfId="0" applyAlignment="1">
      <alignment horizontal="justify" vertical="top"/>
    </xf>
    <xf numFmtId="2" fontId="0" fillId="0" borderId="0" xfId="0" applyNumberFormat="1" applyFont="1" applyBorder="1" applyAlignment="1">
      <alignment vertical="top"/>
    </xf>
    <xf numFmtId="171" fontId="0" fillId="0" borderId="0" xfId="0" applyNumberFormat="1" applyFont="1" applyBorder="1" applyAlignment="1">
      <alignment vertical="top"/>
    </xf>
    <xf numFmtId="171" fontId="4" fillId="0" borderId="0" xfId="0" applyNumberFormat="1" applyFont="1" applyBorder="1" applyAlignment="1">
      <alignment/>
    </xf>
    <xf numFmtId="0" fontId="4" fillId="0" borderId="0" xfId="0" applyFont="1" applyBorder="1" applyAlignment="1">
      <alignment/>
    </xf>
    <xf numFmtId="0" fontId="0" fillId="0" borderId="0" xfId="0" applyFont="1" applyBorder="1" applyAlignment="1">
      <alignment/>
    </xf>
    <xf numFmtId="43" fontId="0" fillId="0" borderId="0" xfId="15" applyFont="1" applyBorder="1" applyAlignment="1">
      <alignment horizontal="right" vertical="top"/>
    </xf>
    <xf numFmtId="43" fontId="0" fillId="0" borderId="0" xfId="15" applyFont="1" applyBorder="1" applyAlignment="1">
      <alignment horizontal="right"/>
    </xf>
    <xf numFmtId="0" fontId="0" fillId="0" borderId="0" xfId="0" applyAlignment="1">
      <alignment vertical="top"/>
    </xf>
    <xf numFmtId="0" fontId="0" fillId="0" borderId="0" xfId="0" applyFont="1" applyAlignment="1">
      <alignment horizontal="right"/>
    </xf>
    <xf numFmtId="0" fontId="0" fillId="0" borderId="7" xfId="0" applyFont="1" applyBorder="1" applyAlignment="1" quotePrefix="1">
      <alignment/>
    </xf>
    <xf numFmtId="170" fontId="0" fillId="0" borderId="7" xfId="0" applyNumberFormat="1" applyFont="1" applyBorder="1" applyAlignment="1">
      <alignment horizontal="right"/>
    </xf>
    <xf numFmtId="170" fontId="0" fillId="0" borderId="7" xfId="0" applyNumberFormat="1" applyFont="1" applyBorder="1" applyAlignment="1">
      <alignment/>
    </xf>
    <xf numFmtId="1" fontId="0" fillId="0" borderId="7" xfId="0" applyNumberFormat="1" applyFont="1" applyBorder="1" applyAlignment="1">
      <alignment/>
    </xf>
    <xf numFmtId="2" fontId="4" fillId="0" borderId="5" xfId="0" applyNumberFormat="1" applyFont="1" applyBorder="1" applyAlignment="1">
      <alignment horizontal="right"/>
    </xf>
    <xf numFmtId="171" fontId="0" fillId="0" borderId="4" xfId="0" applyNumberFormat="1" applyFont="1" applyBorder="1" applyAlignment="1">
      <alignment horizontal="center"/>
    </xf>
    <xf numFmtId="171" fontId="0" fillId="0" borderId="6" xfId="0" applyNumberFormat="1" applyFont="1" applyBorder="1" applyAlignment="1">
      <alignment/>
    </xf>
    <xf numFmtId="43" fontId="0" fillId="0" borderId="4" xfId="15" applyFont="1" applyBorder="1" applyAlignment="1">
      <alignment/>
    </xf>
    <xf numFmtId="170" fontId="0" fillId="0" borderId="5" xfId="0" applyNumberFormat="1" applyFont="1" applyBorder="1" applyAlignment="1">
      <alignment/>
    </xf>
    <xf numFmtId="0" fontId="0" fillId="0" borderId="0" xfId="0" applyAlignment="1" quotePrefix="1">
      <alignment/>
    </xf>
    <xf numFmtId="0" fontId="0" fillId="0" borderId="0" xfId="0" applyFont="1" applyAlignment="1" quotePrefix="1">
      <alignment horizontal="center"/>
    </xf>
    <xf numFmtId="0" fontId="0" fillId="0" borderId="0" xfId="0" applyNumberFormat="1" applyFont="1" applyAlignment="1">
      <alignment horizontal="justify" vertical="top"/>
    </xf>
    <xf numFmtId="0" fontId="0" fillId="0" borderId="0" xfId="0" applyNumberFormat="1" applyFont="1" applyAlignment="1">
      <alignment horizontal="justify" vertical="top"/>
    </xf>
    <xf numFmtId="0" fontId="0" fillId="0" borderId="0" xfId="0" applyFont="1" applyAlignment="1" quotePrefix="1">
      <alignment horizontal="center" vertical="top"/>
    </xf>
    <xf numFmtId="0" fontId="0" fillId="0" borderId="0" xfId="0" applyAlignment="1" quotePrefix="1">
      <alignment vertical="top"/>
    </xf>
    <xf numFmtId="0" fontId="0" fillId="0" borderId="0" xfId="0" applyAlignment="1">
      <alignment vertical="top"/>
    </xf>
    <xf numFmtId="0" fontId="0" fillId="0" borderId="0" xfId="0" applyFont="1" applyAlignment="1">
      <alignment horizontal="left"/>
    </xf>
    <xf numFmtId="0" fontId="0" fillId="0" borderId="0" xfId="0" applyNumberFormat="1" applyAlignment="1">
      <alignment horizontal="center" vertical="top"/>
    </xf>
    <xf numFmtId="0" fontId="0" fillId="0" borderId="7" xfId="0" applyBorder="1" applyAlignment="1">
      <alignment/>
    </xf>
    <xf numFmtId="0" fontId="7" fillId="0" borderId="0" xfId="0" applyFont="1" applyBorder="1" applyAlignment="1">
      <alignment/>
    </xf>
    <xf numFmtId="0" fontId="1" fillId="0" borderId="0" xfId="0" applyFont="1" applyBorder="1" applyAlignment="1">
      <alignment horizontal="center"/>
    </xf>
    <xf numFmtId="0" fontId="0" fillId="0" borderId="0" xfId="0" applyBorder="1" applyAlignment="1" quotePrefix="1">
      <alignment/>
    </xf>
    <xf numFmtId="0" fontId="0" fillId="0" borderId="0" xfId="0" applyNumberFormat="1" applyFont="1" applyBorder="1" applyAlignment="1">
      <alignment/>
    </xf>
    <xf numFmtId="0" fontId="0" fillId="0" borderId="0" xfId="0" applyFont="1" applyBorder="1" applyAlignment="1">
      <alignment horizontal="left"/>
    </xf>
    <xf numFmtId="171" fontId="8" fillId="0" borderId="0" xfId="0" applyNumberFormat="1" applyFont="1" applyBorder="1" applyAlignment="1">
      <alignment horizontal="right"/>
    </xf>
    <xf numFmtId="0" fontId="0" fillId="0" borderId="0" xfId="0" applyBorder="1" applyAlignment="1">
      <alignment horizontal="justify" vertical="top"/>
    </xf>
    <xf numFmtId="2" fontId="0" fillId="0" borderId="0" xfId="0" applyNumberFormat="1" applyBorder="1" applyAlignment="1">
      <alignment horizontal="justify" vertical="top"/>
    </xf>
    <xf numFmtId="0" fontId="4" fillId="0" borderId="0" xfId="0" applyFont="1" applyBorder="1" applyAlignment="1">
      <alignment/>
    </xf>
    <xf numFmtId="0" fontId="4" fillId="0" borderId="9" xfId="0" applyFont="1" applyBorder="1" applyAlignment="1">
      <alignment/>
    </xf>
    <xf numFmtId="0" fontId="0" fillId="0" borderId="15" xfId="0" applyBorder="1" applyAlignment="1">
      <alignment/>
    </xf>
    <xf numFmtId="0" fontId="4" fillId="0" borderId="1" xfId="0" applyFont="1" applyBorder="1" applyAlignment="1">
      <alignment/>
    </xf>
    <xf numFmtId="0" fontId="7" fillId="0" borderId="1" xfId="0" applyFont="1" applyBorder="1" applyAlignment="1" quotePrefix="1">
      <alignment/>
    </xf>
    <xf numFmtId="0" fontId="4" fillId="0" borderId="1" xfId="0" applyFont="1" applyBorder="1" applyAlignment="1">
      <alignment horizontal="justify" vertical="top"/>
    </xf>
    <xf numFmtId="0" fontId="4" fillId="0" borderId="10" xfId="0" applyFont="1" applyBorder="1" applyAlignment="1">
      <alignment/>
    </xf>
    <xf numFmtId="0" fontId="7" fillId="0" borderId="8" xfId="0" applyFont="1" applyBorder="1" applyAlignment="1">
      <alignment/>
    </xf>
    <xf numFmtId="171" fontId="7" fillId="0" borderId="5" xfId="0" applyNumberFormat="1" applyFont="1" applyBorder="1" applyAlignment="1">
      <alignment horizontal="right"/>
    </xf>
    <xf numFmtId="171" fontId="0" fillId="0" borderId="5" xfId="0" applyNumberFormat="1" applyBorder="1" applyAlignment="1">
      <alignment horizontal="right" vertical="top"/>
    </xf>
    <xf numFmtId="0" fontId="9" fillId="0" borderId="0" xfId="0" applyNumberFormat="1" applyFont="1" applyBorder="1" applyAlignment="1">
      <alignment/>
    </xf>
    <xf numFmtId="0" fontId="9" fillId="0" borderId="0" xfId="0" applyNumberFormat="1" applyFont="1" applyAlignment="1">
      <alignment/>
    </xf>
    <xf numFmtId="2" fontId="4" fillId="0" borderId="12" xfId="0" applyNumberFormat="1" applyFont="1" applyBorder="1" applyAlignment="1">
      <alignment horizontal="right"/>
    </xf>
    <xf numFmtId="2" fontId="4" fillId="0" borderId="2" xfId="0" applyNumberFormat="1" applyFont="1" applyBorder="1" applyAlignment="1">
      <alignment horizontal="right"/>
    </xf>
    <xf numFmtId="2" fontId="0" fillId="0" borderId="0" xfId="0" applyNumberFormat="1" applyFont="1" applyBorder="1" applyAlignment="1">
      <alignment horizontal="center"/>
    </xf>
    <xf numFmtId="171" fontId="0" fillId="0" borderId="14" xfId="0" applyNumberFormat="1" applyFont="1" applyBorder="1" applyAlignment="1">
      <alignment/>
    </xf>
    <xf numFmtId="171" fontId="0" fillId="0" borderId="2" xfId="0" applyNumberFormat="1" applyFont="1" applyFill="1" applyBorder="1" applyAlignment="1">
      <alignment horizontal="right"/>
    </xf>
    <xf numFmtId="43" fontId="0" fillId="0" borderId="0" xfId="15" applyFont="1" applyBorder="1" applyAlignment="1">
      <alignment/>
    </xf>
    <xf numFmtId="171" fontId="4" fillId="0" borderId="3" xfId="0" applyNumberFormat="1" applyFont="1" applyBorder="1" applyAlignment="1">
      <alignment horizontal="right"/>
    </xf>
    <xf numFmtId="171" fontId="0" fillId="0" borderId="6" xfId="0" applyNumberFormat="1" applyFont="1" applyBorder="1" applyAlignment="1">
      <alignment horizontal="right"/>
    </xf>
    <xf numFmtId="43" fontId="0" fillId="0" borderId="4" xfId="15" applyFont="1" applyBorder="1" applyAlignment="1">
      <alignment horizontal="right"/>
    </xf>
    <xf numFmtId="170" fontId="0" fillId="0" borderId="5" xfId="0" applyNumberFormat="1" applyFont="1" applyBorder="1" applyAlignment="1">
      <alignment horizontal="right"/>
    </xf>
    <xf numFmtId="170" fontId="0" fillId="0" borderId="4" xfId="0" applyNumberFormat="1" applyFont="1" applyBorder="1" applyAlignment="1">
      <alignment/>
    </xf>
    <xf numFmtId="171" fontId="0" fillId="0" borderId="0" xfId="0" applyNumberFormat="1" applyFont="1" applyBorder="1" applyAlignment="1">
      <alignment horizontal="right" vertical="top"/>
    </xf>
    <xf numFmtId="0" fontId="4" fillId="0" borderId="0" xfId="0" applyFont="1" applyAlignment="1">
      <alignment/>
    </xf>
    <xf numFmtId="0" fontId="0" fillId="0" borderId="9" xfId="0" applyBorder="1" applyAlignment="1">
      <alignment/>
    </xf>
    <xf numFmtId="0" fontId="0" fillId="0" borderId="15" xfId="0" applyBorder="1" applyAlignment="1">
      <alignment/>
    </xf>
    <xf numFmtId="0" fontId="4" fillId="0" borderId="12" xfId="0" applyFont="1" applyBorder="1" applyAlignment="1">
      <alignment horizontal="right"/>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4" fillId="0" borderId="1" xfId="0" applyFont="1" applyBorder="1" applyAlignment="1">
      <alignment/>
    </xf>
    <xf numFmtId="0" fontId="4" fillId="0" borderId="10" xfId="0" applyFont="1" applyBorder="1" applyAlignment="1">
      <alignment/>
    </xf>
    <xf numFmtId="0" fontId="4" fillId="0" borderId="8" xfId="0" applyFont="1" applyBorder="1" applyAlignment="1">
      <alignment/>
    </xf>
    <xf numFmtId="0" fontId="0" fillId="0" borderId="10" xfId="0" applyBorder="1" applyAlignment="1">
      <alignment/>
    </xf>
    <xf numFmtId="0" fontId="0" fillId="0" borderId="8" xfId="0" applyBorder="1" applyAlignment="1">
      <alignment/>
    </xf>
    <xf numFmtId="0" fontId="4" fillId="0" borderId="7" xfId="0" applyFont="1" applyBorder="1" applyAlignment="1">
      <alignment horizontal="right"/>
    </xf>
    <xf numFmtId="0" fontId="4" fillId="0" borderId="3" xfId="0" applyFont="1" applyBorder="1" applyAlignment="1">
      <alignment horizontal="right"/>
    </xf>
    <xf numFmtId="0" fontId="4" fillId="0" borderId="5" xfId="0" applyFont="1" applyBorder="1" applyAlignment="1">
      <alignment horizontal="right"/>
    </xf>
    <xf numFmtId="171" fontId="4" fillId="0" borderId="4" xfId="0" applyNumberFormat="1" applyFont="1" applyBorder="1" applyAlignment="1">
      <alignment/>
    </xf>
    <xf numFmtId="171" fontId="4" fillId="0" borderId="2" xfId="0" applyNumberFormat="1" applyFont="1" applyBorder="1" applyAlignment="1">
      <alignment/>
    </xf>
    <xf numFmtId="171" fontId="0" fillId="0" borderId="4" xfId="0" applyNumberFormat="1" applyBorder="1" applyAlignment="1">
      <alignment/>
    </xf>
    <xf numFmtId="171" fontId="0" fillId="0" borderId="2" xfId="0" applyNumberFormat="1" applyBorder="1" applyAlignment="1">
      <alignment/>
    </xf>
    <xf numFmtId="171" fontId="4" fillId="0" borderId="7" xfId="0" applyNumberFormat="1" applyFont="1" applyBorder="1" applyAlignment="1">
      <alignment/>
    </xf>
    <xf numFmtId="171" fontId="0" fillId="0" borderId="0" xfId="0" applyNumberFormat="1" applyAlignment="1">
      <alignment/>
    </xf>
    <xf numFmtId="0" fontId="0" fillId="0" borderId="3" xfId="0" applyBorder="1" applyAlignment="1">
      <alignment/>
    </xf>
    <xf numFmtId="43" fontId="0" fillId="0" borderId="4" xfId="15" applyBorder="1" applyAlignment="1">
      <alignment/>
    </xf>
    <xf numFmtId="171" fontId="0" fillId="0" borderId="4" xfId="0" applyNumberFormat="1" applyBorder="1" applyAlignment="1">
      <alignment horizontal="right"/>
    </xf>
    <xf numFmtId="0" fontId="0" fillId="0" borderId="0" xfId="0" applyFont="1" applyFill="1" applyBorder="1" applyAlignment="1">
      <alignment/>
    </xf>
    <xf numFmtId="0" fontId="0" fillId="0" borderId="0" xfId="0" applyFont="1" applyAlignment="1">
      <alignment/>
    </xf>
    <xf numFmtId="0" fontId="0" fillId="0" borderId="0" xfId="0" applyFont="1" applyFill="1" applyBorder="1" applyAlignment="1">
      <alignment vertical="top"/>
    </xf>
    <xf numFmtId="0" fontId="0" fillId="0" borderId="0" xfId="0" applyFont="1" applyAlignment="1">
      <alignment horizontal="justify"/>
    </xf>
    <xf numFmtId="170" fontId="0" fillId="0" borderId="0" xfId="0" applyNumberFormat="1" applyFont="1" applyAlignment="1">
      <alignment horizontal="justify"/>
    </xf>
    <xf numFmtId="171" fontId="0" fillId="0" borderId="0" xfId="0" applyNumberFormat="1" applyFont="1" applyAlignment="1">
      <alignment horizontal="justify"/>
    </xf>
    <xf numFmtId="2" fontId="0" fillId="0" borderId="0" xfId="0" applyNumberFormat="1" applyFont="1" applyAlignment="1">
      <alignment horizontal="justify"/>
    </xf>
    <xf numFmtId="0" fontId="0" fillId="0" borderId="0" xfId="0" applyAlignment="1">
      <alignment horizontal="justify" vertical="top" wrapText="1"/>
    </xf>
    <xf numFmtId="171" fontId="0" fillId="0" borderId="4" xfId="0" applyNumberFormat="1" applyBorder="1" applyAlignment="1">
      <alignment vertical="top"/>
    </xf>
    <xf numFmtId="0" fontId="9" fillId="0" borderId="0" xfId="0" applyNumberFormat="1" applyFont="1" applyAlignment="1">
      <alignment horizontal="right"/>
    </xf>
    <xf numFmtId="0" fontId="0" fillId="0" borderId="0" xfId="0" applyAlignment="1">
      <alignment horizontal="center"/>
    </xf>
    <xf numFmtId="0" fontId="9" fillId="0" borderId="0" xfId="0" applyNumberFormat="1" applyFont="1" applyBorder="1" applyAlignment="1">
      <alignment horizontal="right"/>
    </xf>
    <xf numFmtId="0" fontId="0" fillId="0" borderId="0" xfId="0" applyNumberFormat="1" applyFont="1" applyBorder="1" applyAlignment="1">
      <alignment/>
    </xf>
    <xf numFmtId="2" fontId="0" fillId="0" borderId="0" xfId="0" applyNumberFormat="1" applyFont="1" applyBorder="1" applyAlignment="1" quotePrefix="1">
      <alignment/>
    </xf>
    <xf numFmtId="0" fontId="0" fillId="0" borderId="0" xfId="0" applyFont="1" applyBorder="1" applyAlignment="1" quotePrefix="1">
      <alignment/>
    </xf>
    <xf numFmtId="0" fontId="0" fillId="0" borderId="14" xfId="0" applyBorder="1" applyAlignment="1">
      <alignment/>
    </xf>
    <xf numFmtId="0" fontId="0" fillId="0" borderId="14"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0" xfId="0" applyBorder="1" applyAlignment="1">
      <alignment horizontal="center" vertical="top"/>
    </xf>
    <xf numFmtId="0" fontId="0" fillId="0" borderId="8" xfId="0" applyFont="1" applyBorder="1" applyAlignment="1" quotePrefix="1">
      <alignment/>
    </xf>
    <xf numFmtId="0" fontId="0" fillId="0" borderId="8" xfId="0" applyBorder="1" applyAlignment="1">
      <alignment horizontal="center"/>
    </xf>
    <xf numFmtId="0" fontId="0" fillId="0" borderId="4" xfId="0" applyBorder="1" applyAlignment="1">
      <alignment/>
    </xf>
    <xf numFmtId="171" fontId="0" fillId="0" borderId="6" xfId="0" applyNumberFormat="1" applyBorder="1" applyAlignment="1">
      <alignment/>
    </xf>
    <xf numFmtId="171" fontId="0" fillId="0" borderId="4" xfId="0" applyNumberFormat="1" applyFill="1" applyBorder="1" applyAlignment="1">
      <alignment/>
    </xf>
    <xf numFmtId="170" fontId="0" fillId="0" borderId="5" xfId="0" applyNumberFormat="1" applyBorder="1" applyAlignment="1">
      <alignment/>
    </xf>
    <xf numFmtId="2" fontId="0" fillId="0" borderId="0" xfId="0" applyNumberFormat="1" applyAlignment="1">
      <alignment vertical="top"/>
    </xf>
    <xf numFmtId="0" fontId="0" fillId="0" borderId="5" xfId="0" applyBorder="1" applyAlignment="1">
      <alignment horizontal="center"/>
    </xf>
    <xf numFmtId="171" fontId="0" fillId="0" borderId="4" xfId="0" applyNumberFormat="1" applyFont="1" applyFill="1" applyBorder="1" applyAlignment="1">
      <alignment/>
    </xf>
    <xf numFmtId="171" fontId="0" fillId="0" borderId="4" xfId="0" applyNumberFormat="1" applyFill="1" applyBorder="1" applyAlignment="1" applyProtection="1">
      <alignment/>
      <protection/>
    </xf>
    <xf numFmtId="171" fontId="4" fillId="0" borderId="5" xfId="0" applyNumberFormat="1" applyFont="1" applyFill="1" applyBorder="1" applyAlignment="1">
      <alignment/>
    </xf>
    <xf numFmtId="0" fontId="4" fillId="0" borderId="8" xfId="0" applyFont="1" applyBorder="1" applyAlignment="1">
      <alignment horizontal="right"/>
    </xf>
    <xf numFmtId="0" fontId="0" fillId="0" borderId="0" xfId="0" applyAlignment="1">
      <alignment horizontal="right"/>
    </xf>
    <xf numFmtId="171" fontId="0" fillId="0" borderId="4" xfId="0" applyNumberFormat="1" applyFont="1" applyFill="1" applyBorder="1" applyAlignment="1">
      <alignment/>
    </xf>
    <xf numFmtId="171" fontId="0" fillId="0" borderId="4" xfId="0" applyNumberFormat="1" applyFont="1" applyFill="1" applyBorder="1" applyAlignment="1">
      <alignment horizontal="right"/>
    </xf>
    <xf numFmtId="43" fontId="0" fillId="0" borderId="2" xfId="15" applyBorder="1" applyAlignment="1">
      <alignment/>
    </xf>
    <xf numFmtId="171" fontId="0" fillId="0" borderId="2" xfId="0" applyNumberFormat="1" applyBorder="1" applyAlignment="1">
      <alignment horizontal="right"/>
    </xf>
    <xf numFmtId="171" fontId="4" fillId="0" borderId="7" xfId="0" applyNumberFormat="1" applyFont="1" applyFill="1" applyBorder="1" applyAlignment="1">
      <alignment/>
    </xf>
    <xf numFmtId="0" fontId="0" fillId="0" borderId="11" xfId="0" applyFill="1" applyBorder="1" applyAlignment="1">
      <alignment/>
    </xf>
    <xf numFmtId="0" fontId="0" fillId="0" borderId="0" xfId="0" applyFont="1" applyAlignment="1">
      <alignment horizontal="justify" vertical="top" wrapText="1"/>
    </xf>
    <xf numFmtId="0" fontId="0" fillId="0" borderId="0" xfId="0" applyAlignment="1">
      <alignment horizontal="justify" vertical="top" wrapText="1"/>
    </xf>
    <xf numFmtId="0" fontId="0" fillId="0" borderId="0" xfId="0" applyFont="1" applyAlignment="1">
      <alignment horizontal="center"/>
    </xf>
    <xf numFmtId="0" fontId="1" fillId="0" borderId="0" xfId="0" applyFont="1" applyAlignment="1">
      <alignment horizontal="center"/>
    </xf>
    <xf numFmtId="2" fontId="3" fillId="0" borderId="0" xfId="0" applyNumberFormat="1" applyFont="1" applyBorder="1" applyAlignment="1">
      <alignment horizontal="center"/>
    </xf>
    <xf numFmtId="0" fontId="0" fillId="0" borderId="0" xfId="0" applyFont="1" applyBorder="1" applyAlignment="1">
      <alignment horizontal="justify" vertical="top" wrapText="1"/>
    </xf>
    <xf numFmtId="0" fontId="0" fillId="0" borderId="0" xfId="0" applyAlignment="1">
      <alignment vertical="top"/>
    </xf>
    <xf numFmtId="0" fontId="4" fillId="0" borderId="0" xfId="0" applyFont="1" applyAlignment="1">
      <alignment horizontal="center"/>
    </xf>
    <xf numFmtId="0" fontId="0" fillId="0" borderId="0" xfId="0" applyNumberFormat="1" applyFont="1" applyAlignment="1">
      <alignment horizontal="justify" vertical="top" wrapText="1"/>
    </xf>
    <xf numFmtId="0" fontId="0" fillId="0" borderId="0" xfId="0" applyFont="1" applyAlignment="1">
      <alignment horizontal="center"/>
    </xf>
    <xf numFmtId="0" fontId="0" fillId="0" borderId="0" xfId="0" applyBorder="1" applyAlignment="1">
      <alignment horizontal="justify" vertical="top" wrapText="1"/>
    </xf>
    <xf numFmtId="0" fontId="0" fillId="0" borderId="10" xfId="0" applyBorder="1" applyAlignment="1">
      <alignment horizontal="justify" vertical="top" wrapText="1"/>
    </xf>
    <xf numFmtId="0" fontId="0" fillId="0" borderId="8" xfId="0" applyBorder="1" applyAlignment="1">
      <alignment horizontal="justify" vertical="top" wrapText="1"/>
    </xf>
    <xf numFmtId="0" fontId="6" fillId="0" borderId="0" xfId="0" applyFont="1" applyBorder="1" applyAlignment="1">
      <alignment horizontal="center"/>
    </xf>
    <xf numFmtId="2" fontId="7" fillId="0" borderId="0" xfId="0" applyNumberFormat="1" applyFont="1" applyBorder="1" applyAlignment="1">
      <alignment horizontal="center"/>
    </xf>
    <xf numFmtId="0" fontId="0" fillId="0" borderId="1" xfId="0" applyNumberFormat="1" applyFont="1" applyBorder="1" applyAlignment="1">
      <alignment horizontal="justify" vertical="top" wrapText="1"/>
    </xf>
    <xf numFmtId="0" fontId="0" fillId="0" borderId="11" xfId="0" applyBorder="1" applyAlignment="1">
      <alignment horizontal="center" wrapText="1"/>
    </xf>
    <xf numFmtId="0" fontId="0" fillId="0" borderId="13" xfId="0" applyBorder="1" applyAlignment="1">
      <alignment horizontal="center" wrapText="1"/>
    </xf>
    <xf numFmtId="0" fontId="0" fillId="0" borderId="0" xfId="0" applyAlignment="1">
      <alignment horizontal="center"/>
    </xf>
    <xf numFmtId="170" fontId="14" fillId="0" borderId="0" xfId="0" applyNumberFormat="1" applyFont="1" applyAlignment="1">
      <alignment horizontal="right"/>
    </xf>
    <xf numFmtId="0" fontId="14" fillId="0" borderId="0" xfId="0" applyFont="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81741\LOCALS~1\Temp\notesEA312D\OFA%20SEGMENT%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ule1"/>
      <sheetName val="TOC"/>
      <sheetName val="Page 1"/>
    </sheetNames>
    <sheetDataSet>
      <sheetData sheetId="2">
        <row r="13">
          <cell r="AB13">
            <v>-14763031821.95</v>
          </cell>
        </row>
        <row r="14">
          <cell r="C14">
            <v>-25035250145.570007</v>
          </cell>
          <cell r="D14">
            <v>-113297422844</v>
          </cell>
          <cell r="H14">
            <v>-10134753542</v>
          </cell>
          <cell r="K14">
            <v>-3504725421.07</v>
          </cell>
          <cell r="L14">
            <v>-7833522957</v>
          </cell>
          <cell r="O14">
            <v>-5162027605</v>
          </cell>
          <cell r="P14">
            <v>-26784384882</v>
          </cell>
          <cell r="S14">
            <v>-4117002893</v>
          </cell>
          <cell r="T14">
            <v>-18957264134.95</v>
          </cell>
        </row>
        <row r="20">
          <cell r="G20">
            <v>1084988848.1999989</v>
          </cell>
          <cell r="K20">
            <v>-971561874.1800001</v>
          </cell>
          <cell r="O20">
            <v>-25668325</v>
          </cell>
          <cell r="P20">
            <v>-908564527.8400002</v>
          </cell>
          <cell r="S20">
            <v>-538372050.5300007</v>
          </cell>
          <cell r="T20">
            <v>-3514190145.4412622</v>
          </cell>
        </row>
        <row r="28">
          <cell r="AA28">
            <v>-275679448.77</v>
          </cell>
          <cell r="AB28">
            <v>119317772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3:J177"/>
  <sheetViews>
    <sheetView tabSelected="1" zoomScale="75" zoomScaleNormal="75" zoomScaleSheetLayoutView="70" workbookViewId="0" topLeftCell="A1">
      <selection activeCell="G177" sqref="G177"/>
    </sheetView>
  </sheetViews>
  <sheetFormatPr defaultColWidth="9.140625" defaultRowHeight="12.75"/>
  <cols>
    <col min="1" max="1" width="5.140625" style="1" customWidth="1"/>
    <col min="2" max="2" width="4.421875" style="1" customWidth="1"/>
    <col min="3" max="3" width="47.8515625" style="1" customWidth="1"/>
    <col min="4" max="4" width="5.421875" style="3" customWidth="1"/>
    <col min="5" max="5" width="18.140625" style="3" customWidth="1"/>
    <col min="6" max="6" width="14.8515625" style="4" customWidth="1"/>
    <col min="7" max="7" width="17.00390625" style="5" customWidth="1"/>
    <col min="8" max="8" width="18.421875" style="5" customWidth="1"/>
    <col min="9" max="9" width="17.28125" style="6" customWidth="1"/>
    <col min="10" max="16384" width="9.140625" style="1" customWidth="1"/>
  </cols>
  <sheetData>
    <row r="3" spans="1:9" ht="18">
      <c r="A3" s="248" t="s">
        <v>0</v>
      </c>
      <c r="B3" s="248"/>
      <c r="C3" s="248"/>
      <c r="D3" s="248"/>
      <c r="E3" s="248"/>
      <c r="F3" s="248"/>
      <c r="G3" s="248"/>
      <c r="H3" s="248"/>
      <c r="I3" s="248"/>
    </row>
    <row r="5" spans="1:9" ht="12.75">
      <c r="A5" s="249" t="s">
        <v>85</v>
      </c>
      <c r="B5" s="249"/>
      <c r="C5" s="249"/>
      <c r="D5" s="249"/>
      <c r="E5" s="249"/>
      <c r="F5" s="249"/>
      <c r="G5" s="249"/>
      <c r="H5" s="249"/>
      <c r="I5" s="249"/>
    </row>
    <row r="6" spans="1:9" ht="12.75">
      <c r="A6" s="252" t="s">
        <v>86</v>
      </c>
      <c r="B6" s="252"/>
      <c r="C6" s="252"/>
      <c r="D6" s="252"/>
      <c r="E6" s="252"/>
      <c r="F6" s="252"/>
      <c r="G6" s="252"/>
      <c r="H6" s="252"/>
      <c r="I6" s="252"/>
    </row>
    <row r="7" spans="2:9" ht="12.75">
      <c r="B7" s="100"/>
      <c r="C7" s="51"/>
      <c r="D7" s="52"/>
      <c r="E7" s="52"/>
      <c r="F7" s="53"/>
      <c r="G7" s="54"/>
      <c r="H7" s="54"/>
      <c r="I7" s="4" t="s">
        <v>1</v>
      </c>
    </row>
    <row r="8" spans="1:9" ht="12.75">
      <c r="A8" s="103"/>
      <c r="C8" s="94"/>
      <c r="D8" s="55"/>
      <c r="E8" s="56" t="s">
        <v>31</v>
      </c>
      <c r="F8" s="176" t="s">
        <v>2</v>
      </c>
      <c r="G8" s="170" t="s">
        <v>2</v>
      </c>
      <c r="H8" s="56" t="s">
        <v>33</v>
      </c>
      <c r="I8" s="57" t="s">
        <v>33</v>
      </c>
    </row>
    <row r="9" spans="1:9" ht="12.75">
      <c r="A9" s="64"/>
      <c r="C9" s="95"/>
      <c r="D9" s="59"/>
      <c r="E9" s="60" t="s">
        <v>3</v>
      </c>
      <c r="F9" s="61" t="s">
        <v>3</v>
      </c>
      <c r="G9" s="171" t="s">
        <v>3</v>
      </c>
      <c r="H9" s="60" t="s">
        <v>3</v>
      </c>
      <c r="I9" s="61" t="s">
        <v>3</v>
      </c>
    </row>
    <row r="10" spans="1:9" ht="12.75">
      <c r="A10" s="108"/>
      <c r="B10" s="100"/>
      <c r="C10" s="96"/>
      <c r="D10" s="62"/>
      <c r="E10" s="63" t="s">
        <v>44</v>
      </c>
      <c r="F10" s="135" t="s">
        <v>43</v>
      </c>
      <c r="G10" s="90" t="s">
        <v>32</v>
      </c>
      <c r="H10" s="63" t="s">
        <v>43</v>
      </c>
      <c r="I10" s="135" t="s">
        <v>32</v>
      </c>
    </row>
    <row r="11" spans="1:9" ht="12.75">
      <c r="A11" s="64"/>
      <c r="C11" s="95"/>
      <c r="D11" s="59"/>
      <c r="E11" s="65"/>
      <c r="F11" s="67"/>
      <c r="G11" s="172"/>
      <c r="H11" s="66"/>
      <c r="I11" s="136"/>
    </row>
    <row r="12" spans="1:9" ht="12.75">
      <c r="A12" s="104" t="s">
        <v>4</v>
      </c>
      <c r="D12" s="59"/>
      <c r="E12" s="8">
        <v>12015.89</v>
      </c>
      <c r="F12" s="67">
        <v>4494.617555650999</v>
      </c>
      <c r="G12" s="69">
        <v>3593.677474484002</v>
      </c>
      <c r="H12" s="67">
        <v>16510.507555651</v>
      </c>
      <c r="I12" s="67">
        <v>13585.39</v>
      </c>
    </row>
    <row r="13" spans="1:9" ht="12.75">
      <c r="A13" s="104" t="s">
        <v>5</v>
      </c>
      <c r="D13" s="59">
        <v>-1</v>
      </c>
      <c r="E13" s="8">
        <v>7006.07</v>
      </c>
      <c r="F13" s="67">
        <v>2784.463311800002</v>
      </c>
      <c r="G13" s="69">
        <v>2177.1121237169996</v>
      </c>
      <c r="H13" s="67">
        <v>9790.533311800002</v>
      </c>
      <c r="I13" s="67">
        <v>7639.445643016999</v>
      </c>
    </row>
    <row r="14" spans="1:9" ht="12.75">
      <c r="A14" s="104" t="s">
        <v>6</v>
      </c>
      <c r="D14" s="59">
        <v>-2</v>
      </c>
      <c r="E14" s="8">
        <v>211.46</v>
      </c>
      <c r="F14" s="67">
        <v>74.61590185100002</v>
      </c>
      <c r="G14" s="69">
        <v>59.322467266999965</v>
      </c>
      <c r="H14" s="67">
        <v>286.075901851</v>
      </c>
      <c r="I14" s="67">
        <v>235.8098063</v>
      </c>
    </row>
    <row r="15" spans="1:9" ht="12.75">
      <c r="A15" s="104" t="s">
        <v>7</v>
      </c>
      <c r="D15" s="59"/>
      <c r="E15" s="8">
        <v>7217.53</v>
      </c>
      <c r="F15" s="67">
        <v>2859.0792136510017</v>
      </c>
      <c r="G15" s="69">
        <v>2236.4345909839994</v>
      </c>
      <c r="H15" s="68">
        <v>10076.609213651001</v>
      </c>
      <c r="I15" s="67">
        <v>7875.255449316999</v>
      </c>
    </row>
    <row r="16" spans="1:9" ht="12.75">
      <c r="A16" s="70" t="s">
        <v>8</v>
      </c>
      <c r="B16" s="99"/>
      <c r="C16" s="97"/>
      <c r="D16" s="71"/>
      <c r="E16" s="72"/>
      <c r="F16" s="177"/>
      <c r="G16" s="173"/>
      <c r="H16" s="72"/>
      <c r="I16" s="137"/>
    </row>
    <row r="17" spans="1:9" ht="12.75">
      <c r="A17" s="104" t="s">
        <v>9</v>
      </c>
      <c r="D17" s="59">
        <v>-3</v>
      </c>
      <c r="E17" s="10">
        <v>4481.13</v>
      </c>
      <c r="F17" s="67">
        <v>1982.0218336988746</v>
      </c>
      <c r="G17" s="46">
        <v>1513.8860621029999</v>
      </c>
      <c r="H17" s="73">
        <v>6463.151833698875</v>
      </c>
      <c r="I17" s="33">
        <v>4846.890311069</v>
      </c>
    </row>
    <row r="18" spans="1:9" ht="12.75">
      <c r="A18" s="105" t="s">
        <v>47</v>
      </c>
      <c r="B18" s="98" t="s">
        <v>51</v>
      </c>
      <c r="D18" s="59"/>
      <c r="E18" s="8">
        <v>-159.42</v>
      </c>
      <c r="F18" s="67">
        <v>17.74509741999998</v>
      </c>
      <c r="G18" s="78">
        <v>30.143652968000005</v>
      </c>
      <c r="H18" s="67">
        <v>-141.67490258</v>
      </c>
      <c r="I18" s="67">
        <v>-67.854666351</v>
      </c>
    </row>
    <row r="19" spans="1:10" ht="12.75">
      <c r="A19" s="105" t="s">
        <v>48</v>
      </c>
      <c r="B19" s="98" t="s">
        <v>52</v>
      </c>
      <c r="D19" s="59"/>
      <c r="E19" s="8">
        <v>2883.47</v>
      </c>
      <c r="F19" s="67">
        <v>1241.434516480001</v>
      </c>
      <c r="G19" s="78">
        <v>829.6376862219998</v>
      </c>
      <c r="H19" s="67">
        <v>4124.904516480001</v>
      </c>
      <c r="I19" s="67">
        <v>2837.4022531059995</v>
      </c>
      <c r="J19" s="5"/>
    </row>
    <row r="20" spans="1:9" ht="12.75">
      <c r="A20" s="105" t="s">
        <v>49</v>
      </c>
      <c r="B20" s="98" t="s">
        <v>53</v>
      </c>
      <c r="D20" s="59"/>
      <c r="E20" s="8">
        <v>396.57</v>
      </c>
      <c r="F20" s="67">
        <v>144.82529022199998</v>
      </c>
      <c r="G20" s="78">
        <v>145.54998113900004</v>
      </c>
      <c r="H20" s="67">
        <v>541.395290222</v>
      </c>
      <c r="I20" s="67">
        <v>467.25724843300003</v>
      </c>
    </row>
    <row r="21" spans="1:9" ht="12.75">
      <c r="A21" s="105" t="s">
        <v>50</v>
      </c>
      <c r="B21" s="98" t="s">
        <v>54</v>
      </c>
      <c r="D21" s="59"/>
      <c r="E21" s="8">
        <v>1360.51</v>
      </c>
      <c r="F21" s="67">
        <v>578.0069295768737</v>
      </c>
      <c r="G21" s="174">
        <v>508.56474177399997</v>
      </c>
      <c r="H21" s="67">
        <v>1938.5169295768737</v>
      </c>
      <c r="I21" s="67">
        <v>1610.075475881</v>
      </c>
    </row>
    <row r="22" spans="1:9" ht="12.75">
      <c r="A22" s="104" t="s">
        <v>10</v>
      </c>
      <c r="D22" s="59">
        <v>-4</v>
      </c>
      <c r="E22" s="8">
        <v>2.28</v>
      </c>
      <c r="F22" s="67">
        <v>9.651777200000001</v>
      </c>
      <c r="G22" s="174">
        <v>1.2620551230000012</v>
      </c>
      <c r="H22" s="67">
        <v>11.9317772</v>
      </c>
      <c r="I22" s="67">
        <v>42.433774223</v>
      </c>
    </row>
    <row r="23" spans="1:9" ht="12.75">
      <c r="A23" s="104" t="s">
        <v>11</v>
      </c>
      <c r="D23" s="59">
        <v>-5</v>
      </c>
      <c r="E23" s="8">
        <v>246.16</v>
      </c>
      <c r="F23" s="67">
        <v>86.18411091300001</v>
      </c>
      <c r="G23" s="78">
        <v>89.735001467</v>
      </c>
      <c r="H23" s="67">
        <v>332.344110913</v>
      </c>
      <c r="I23" s="67">
        <v>312.87090483000003</v>
      </c>
    </row>
    <row r="24" spans="1:9" ht="12.75">
      <c r="A24" s="104" t="s">
        <v>34</v>
      </c>
      <c r="D24" s="59">
        <v>-6</v>
      </c>
      <c r="E24" s="8">
        <v>2487.96</v>
      </c>
      <c r="F24" s="67">
        <v>781.2314918391276</v>
      </c>
      <c r="G24" s="69">
        <v>631.5414722909996</v>
      </c>
      <c r="H24" s="8">
        <v>3269.191491839127</v>
      </c>
      <c r="I24" s="67">
        <v>2673.0704591949993</v>
      </c>
    </row>
    <row r="25" spans="1:9" ht="12.75">
      <c r="A25" s="70" t="s">
        <v>8</v>
      </c>
      <c r="B25" s="99"/>
      <c r="C25" s="97"/>
      <c r="D25" s="71"/>
      <c r="E25" s="72"/>
      <c r="F25" s="177"/>
      <c r="G25" s="173"/>
      <c r="H25" s="72"/>
      <c r="I25" s="137"/>
    </row>
    <row r="26" spans="1:9" ht="12.75">
      <c r="A26" s="104" t="s">
        <v>12</v>
      </c>
      <c r="D26" s="74">
        <v>-7</v>
      </c>
      <c r="E26" s="75">
        <v>775.06</v>
      </c>
      <c r="F26" s="75">
        <v>213.75931500000013</v>
      </c>
      <c r="G26" s="76">
        <v>214.123473</v>
      </c>
      <c r="H26" s="75">
        <v>988.8193150000001</v>
      </c>
      <c r="I26" s="75">
        <v>835.9962659999999</v>
      </c>
    </row>
    <row r="27" spans="1:9" ht="12.75">
      <c r="A27" s="104" t="s">
        <v>148</v>
      </c>
      <c r="D27" s="59">
        <v>-8</v>
      </c>
      <c r="E27" s="33">
        <v>1712.9</v>
      </c>
      <c r="F27" s="67">
        <v>567.4721768391273</v>
      </c>
      <c r="G27" s="11">
        <v>417.41799929099966</v>
      </c>
      <c r="H27" s="33">
        <v>2280.372176839127</v>
      </c>
      <c r="I27" s="33">
        <v>1837.07</v>
      </c>
    </row>
    <row r="28" spans="1:9" ht="12.75">
      <c r="A28" s="104" t="s">
        <v>35</v>
      </c>
      <c r="D28" s="59">
        <v>-9</v>
      </c>
      <c r="E28" s="85">
        <v>-45.44</v>
      </c>
      <c r="F28" s="67">
        <v>0.4199999999999946</v>
      </c>
      <c r="G28" s="175">
        <v>354.33</v>
      </c>
      <c r="H28" s="10">
        <v>-45.02</v>
      </c>
      <c r="I28" s="138">
        <v>354.33</v>
      </c>
    </row>
    <row r="29" spans="1:9" ht="12.75">
      <c r="A29" s="104" t="s">
        <v>149</v>
      </c>
      <c r="D29" s="59"/>
      <c r="E29" s="10">
        <v>1667.46</v>
      </c>
      <c r="F29" s="67">
        <v>567.89</v>
      </c>
      <c r="G29" s="46">
        <v>771.7479992909996</v>
      </c>
      <c r="H29" s="10">
        <v>2235.35</v>
      </c>
      <c r="I29" s="33">
        <v>2191.4</v>
      </c>
    </row>
    <row r="30" spans="1:9" ht="12.75">
      <c r="A30" s="104" t="s">
        <v>13</v>
      </c>
      <c r="D30" s="84">
        <v>-10</v>
      </c>
      <c r="E30" s="8">
        <v>375.51</v>
      </c>
      <c r="F30" s="67">
        <v>375.52</v>
      </c>
      <c r="G30" s="69">
        <v>249.43</v>
      </c>
      <c r="H30" s="33">
        <v>375.52</v>
      </c>
      <c r="I30" s="67">
        <v>249.43</v>
      </c>
    </row>
    <row r="31" spans="1:9" ht="12.75">
      <c r="A31" s="58" t="s">
        <v>83</v>
      </c>
      <c r="C31" s="95"/>
      <c r="D31" s="77"/>
      <c r="E31" s="78"/>
      <c r="F31" s="67"/>
      <c r="G31" s="11"/>
      <c r="H31" s="33"/>
      <c r="I31" s="33"/>
    </row>
    <row r="32" spans="1:9" ht="12.75">
      <c r="A32" s="58" t="s">
        <v>14</v>
      </c>
      <c r="C32" s="95"/>
      <c r="D32" s="77">
        <v>-11</v>
      </c>
      <c r="E32" s="85">
        <v>0</v>
      </c>
      <c r="F32" s="178">
        <v>0</v>
      </c>
      <c r="G32" s="79" t="s">
        <v>15</v>
      </c>
      <c r="H32" s="239">
        <v>8626.77</v>
      </c>
      <c r="I32" s="67">
        <v>7586.28</v>
      </c>
    </row>
    <row r="33" spans="1:9" s="5" customFormat="1" ht="12.75">
      <c r="A33" s="80" t="s">
        <v>36</v>
      </c>
      <c r="C33" s="82"/>
      <c r="D33" s="77">
        <v>-12</v>
      </c>
      <c r="E33" s="78"/>
      <c r="F33" s="67"/>
      <c r="G33" s="11"/>
      <c r="H33" s="33"/>
      <c r="I33" s="33"/>
    </row>
    <row r="34" spans="1:9" s="5" customFormat="1" ht="12.75">
      <c r="A34" s="106"/>
      <c r="B34" s="82" t="s">
        <v>150</v>
      </c>
      <c r="D34" s="84"/>
      <c r="E34" s="78"/>
      <c r="F34" s="67"/>
      <c r="G34" s="11"/>
      <c r="H34" s="11"/>
      <c r="I34" s="33"/>
    </row>
    <row r="35" spans="1:9" s="5" customFormat="1" ht="12.75">
      <c r="A35" s="106"/>
      <c r="B35" s="101" t="s">
        <v>55</v>
      </c>
      <c r="D35" s="84"/>
      <c r="E35" s="78">
        <v>4.57</v>
      </c>
      <c r="F35" s="67">
        <v>1.51</v>
      </c>
      <c r="G35" s="11">
        <v>1.11</v>
      </c>
      <c r="H35" s="67">
        <v>6.08</v>
      </c>
      <c r="I35" s="33">
        <v>4.91</v>
      </c>
    </row>
    <row r="36" spans="1:9" s="5" customFormat="1" ht="12.75">
      <c r="A36" s="106"/>
      <c r="B36" s="101" t="s">
        <v>190</v>
      </c>
      <c r="D36" s="84"/>
      <c r="E36" s="78">
        <v>4.55</v>
      </c>
      <c r="F36" s="67">
        <v>1.5</v>
      </c>
      <c r="G36" s="11">
        <v>1.11</v>
      </c>
      <c r="H36" s="67">
        <v>6.05</v>
      </c>
      <c r="I36" s="33">
        <v>4.91</v>
      </c>
    </row>
    <row r="37" spans="1:9" s="5" customFormat="1" ht="12.75">
      <c r="A37" s="106"/>
      <c r="B37" s="82" t="s">
        <v>151</v>
      </c>
      <c r="D37" s="84"/>
      <c r="E37" s="78"/>
      <c r="F37" s="67"/>
      <c r="G37" s="11"/>
      <c r="H37" s="11"/>
      <c r="I37" s="33"/>
    </row>
    <row r="38" spans="1:9" s="5" customFormat="1" ht="12.75">
      <c r="A38" s="106"/>
      <c r="B38" s="101" t="s">
        <v>55</v>
      </c>
      <c r="D38" s="84"/>
      <c r="E38" s="78">
        <v>4.45</v>
      </c>
      <c r="F38" s="67">
        <v>1.51</v>
      </c>
      <c r="G38" s="11">
        <v>2.06</v>
      </c>
      <c r="H38" s="67">
        <v>5.96</v>
      </c>
      <c r="I38" s="33">
        <v>5.85</v>
      </c>
    </row>
    <row r="39" spans="1:9" s="5" customFormat="1" ht="12.75">
      <c r="A39" s="106"/>
      <c r="B39" s="101" t="s">
        <v>190</v>
      </c>
      <c r="D39" s="84"/>
      <c r="E39" s="78">
        <v>4.43</v>
      </c>
      <c r="F39" s="67">
        <v>1.5</v>
      </c>
      <c r="G39" s="11">
        <v>2.06</v>
      </c>
      <c r="H39" s="67">
        <v>5.93</v>
      </c>
      <c r="I39" s="33">
        <v>5.85</v>
      </c>
    </row>
    <row r="40" spans="1:9" ht="12.75">
      <c r="A40" s="58" t="s">
        <v>16</v>
      </c>
      <c r="C40" s="2"/>
      <c r="D40" s="84">
        <v>-13</v>
      </c>
      <c r="E40" s="81"/>
      <c r="F40" s="67"/>
      <c r="G40" s="82"/>
      <c r="H40" s="82"/>
      <c r="I40" s="33"/>
    </row>
    <row r="41" spans="1:9" ht="12.75">
      <c r="A41" s="64"/>
      <c r="B41" s="102" t="s">
        <v>56</v>
      </c>
      <c r="D41" s="84"/>
      <c r="E41" s="91">
        <v>3755136870</v>
      </c>
      <c r="F41" s="180">
        <v>3755178860</v>
      </c>
      <c r="G41" s="81">
        <v>2494340760</v>
      </c>
      <c r="H41" s="83">
        <v>3755178860</v>
      </c>
      <c r="I41" s="93">
        <v>2494340760</v>
      </c>
    </row>
    <row r="42" spans="1:9" ht="12.75">
      <c r="A42" s="108"/>
      <c r="B42" s="131" t="s">
        <v>57</v>
      </c>
      <c r="C42" s="100"/>
      <c r="D42" s="114"/>
      <c r="E42" s="132">
        <v>100</v>
      </c>
      <c r="F42" s="179">
        <v>100</v>
      </c>
      <c r="G42" s="133">
        <v>100</v>
      </c>
      <c r="H42" s="134">
        <v>100</v>
      </c>
      <c r="I42" s="139">
        <v>100</v>
      </c>
    </row>
    <row r="44" ht="12.75">
      <c r="A44" s="13" t="s">
        <v>17</v>
      </c>
    </row>
    <row r="45" spans="1:9" s="109" customFormat="1" ht="12.75">
      <c r="A45" s="109" t="s">
        <v>58</v>
      </c>
      <c r="B45" s="245" t="s">
        <v>60</v>
      </c>
      <c r="C45" s="246"/>
      <c r="D45" s="246"/>
      <c r="E45" s="246"/>
      <c r="F45" s="246"/>
      <c r="G45" s="246"/>
      <c r="H45" s="246"/>
      <c r="I45" s="246"/>
    </row>
    <row r="46" spans="2:9" ht="12.75">
      <c r="B46" s="209"/>
      <c r="C46" s="209" t="s">
        <v>59</v>
      </c>
      <c r="D46" s="210"/>
      <c r="E46" s="210"/>
      <c r="F46" s="211"/>
      <c r="G46" s="212"/>
      <c r="H46" s="212"/>
      <c r="I46" s="211"/>
    </row>
    <row r="47" spans="1:9" s="109" customFormat="1" ht="12.75">
      <c r="A47" s="109" t="s">
        <v>61</v>
      </c>
      <c r="B47" s="245" t="s">
        <v>62</v>
      </c>
      <c r="C47" s="246"/>
      <c r="D47" s="246"/>
      <c r="E47" s="246"/>
      <c r="F47" s="246"/>
      <c r="G47" s="246"/>
      <c r="H47" s="246"/>
      <c r="I47" s="246"/>
    </row>
    <row r="48" spans="2:9" ht="12.75">
      <c r="B48" s="209"/>
      <c r="C48" s="209"/>
      <c r="D48" s="210"/>
      <c r="E48" s="210"/>
      <c r="F48" s="211"/>
      <c r="G48" s="212"/>
      <c r="H48" s="212"/>
      <c r="I48" s="211"/>
    </row>
    <row r="49" spans="1:9" s="109" customFormat="1" ht="12.75">
      <c r="A49" s="109" t="s">
        <v>63</v>
      </c>
      <c r="B49" s="245" t="s">
        <v>64</v>
      </c>
      <c r="C49" s="246"/>
      <c r="D49" s="246"/>
      <c r="E49" s="246"/>
      <c r="F49" s="246"/>
      <c r="G49" s="246"/>
      <c r="H49" s="246"/>
      <c r="I49" s="246"/>
    </row>
    <row r="50" spans="2:9" ht="12.75">
      <c r="B50" s="209"/>
      <c r="C50" s="209"/>
      <c r="D50" s="210"/>
      <c r="E50" s="210"/>
      <c r="F50" s="211"/>
      <c r="G50" s="212"/>
      <c r="H50" s="212"/>
      <c r="I50" s="211"/>
    </row>
    <row r="51" spans="1:9" s="109" customFormat="1" ht="25.5" customHeight="1">
      <c r="A51" s="109" t="s">
        <v>65</v>
      </c>
      <c r="B51" s="245" t="s">
        <v>67</v>
      </c>
      <c r="C51" s="246"/>
      <c r="D51" s="246"/>
      <c r="E51" s="246"/>
      <c r="F51" s="246"/>
      <c r="G51" s="246"/>
      <c r="H51" s="246"/>
      <c r="I51" s="246"/>
    </row>
    <row r="52" spans="2:9" ht="12.75">
      <c r="B52" s="209"/>
      <c r="C52" s="209" t="s">
        <v>66</v>
      </c>
      <c r="D52" s="210"/>
      <c r="E52" s="210"/>
      <c r="F52" s="211"/>
      <c r="G52" s="212"/>
      <c r="H52" s="212"/>
      <c r="I52" s="211"/>
    </row>
    <row r="53" spans="1:9" s="109" customFormat="1" ht="27" customHeight="1">
      <c r="A53" s="109" t="s">
        <v>68</v>
      </c>
      <c r="B53" s="245" t="s">
        <v>70</v>
      </c>
      <c r="C53" s="246"/>
      <c r="D53" s="246"/>
      <c r="E53" s="246"/>
      <c r="F53" s="246"/>
      <c r="G53" s="246"/>
      <c r="H53" s="246"/>
      <c r="I53" s="246"/>
    </row>
    <row r="54" ht="12.75">
      <c r="C54" s="34"/>
    </row>
    <row r="55" spans="1:8" ht="12.75">
      <c r="A55" s="1" t="s">
        <v>69</v>
      </c>
      <c r="B55" s="1" t="s">
        <v>153</v>
      </c>
      <c r="H55" s="1"/>
    </row>
    <row r="56" spans="7:9" ht="12.75">
      <c r="G56" s="92"/>
      <c r="H56" s="252" t="s">
        <v>152</v>
      </c>
      <c r="I56" s="252"/>
    </row>
    <row r="57" spans="7:9" ht="12.75">
      <c r="G57" s="1"/>
      <c r="H57" s="217" t="s">
        <v>43</v>
      </c>
      <c r="I57" s="215" t="s">
        <v>32</v>
      </c>
    </row>
    <row r="58" spans="7:9" ht="12.75">
      <c r="G58" s="1"/>
      <c r="H58" s="168"/>
      <c r="I58" s="169"/>
    </row>
    <row r="59" spans="2:9" ht="25.5" customHeight="1">
      <c r="B59" s="110" t="s">
        <v>47</v>
      </c>
      <c r="C59" s="250" t="s">
        <v>182</v>
      </c>
      <c r="D59" s="250"/>
      <c r="E59" s="250"/>
      <c r="F59" s="250"/>
      <c r="G59" s="251"/>
      <c r="H59" s="123">
        <v>-67.87</v>
      </c>
      <c r="I59" s="181" t="s">
        <v>84</v>
      </c>
    </row>
    <row r="60" spans="1:9" s="109" customFormat="1" ht="12.75">
      <c r="A60" s="1"/>
      <c r="B60" s="1"/>
      <c r="C60" s="1"/>
      <c r="D60" s="3"/>
      <c r="E60" s="3"/>
      <c r="F60" s="4"/>
      <c r="G60" s="1"/>
      <c r="H60" s="168"/>
      <c r="I60" s="169"/>
    </row>
    <row r="61" spans="1:9" ht="38.25" customHeight="1">
      <c r="A61" s="109"/>
      <c r="B61" s="110" t="s">
        <v>48</v>
      </c>
      <c r="C61" s="250" t="s">
        <v>128</v>
      </c>
      <c r="D61" s="250"/>
      <c r="E61" s="250"/>
      <c r="F61" s="250"/>
      <c r="G61" s="251"/>
      <c r="H61" s="127" t="s">
        <v>84</v>
      </c>
      <c r="I61" s="122">
        <v>1365.64</v>
      </c>
    </row>
    <row r="62" spans="1:9" s="109" customFormat="1" ht="12.75">
      <c r="A62" s="1"/>
      <c r="B62" s="2"/>
      <c r="C62" s="111"/>
      <c r="D62" s="112"/>
      <c r="E62" s="112"/>
      <c r="F62" s="113"/>
      <c r="G62" s="1"/>
      <c r="H62" s="128"/>
      <c r="I62" s="123"/>
    </row>
    <row r="63" spans="1:9" ht="12.75">
      <c r="A63" s="109"/>
      <c r="B63" s="110" t="s">
        <v>49</v>
      </c>
      <c r="C63" s="250" t="s">
        <v>125</v>
      </c>
      <c r="D63" s="250"/>
      <c r="E63" s="250"/>
      <c r="F63" s="250"/>
      <c r="G63" s="251"/>
      <c r="H63" s="127" t="s">
        <v>84</v>
      </c>
      <c r="I63" s="123">
        <v>-350</v>
      </c>
    </row>
    <row r="64" spans="1:9" s="109" customFormat="1" ht="12.75">
      <c r="A64" s="1"/>
      <c r="B64" s="2"/>
      <c r="C64" s="111" t="s">
        <v>72</v>
      </c>
      <c r="D64" s="112"/>
      <c r="E64" s="112"/>
      <c r="F64" s="113"/>
      <c r="G64" s="1"/>
      <c r="H64" s="128"/>
      <c r="I64" s="123"/>
    </row>
    <row r="65" spans="1:9" ht="12.75">
      <c r="A65" s="109"/>
      <c r="B65" s="110" t="s">
        <v>50</v>
      </c>
      <c r="C65" s="250" t="s">
        <v>126</v>
      </c>
      <c r="D65" s="250"/>
      <c r="E65" s="250"/>
      <c r="F65" s="250"/>
      <c r="G65" s="251"/>
      <c r="H65" s="127" t="s">
        <v>84</v>
      </c>
      <c r="I65" s="123">
        <v>-92.7</v>
      </c>
    </row>
    <row r="66" spans="1:9" s="109" customFormat="1" ht="12.75">
      <c r="A66" s="1"/>
      <c r="C66" s="111" t="s">
        <v>71</v>
      </c>
      <c r="D66" s="112"/>
      <c r="E66" s="112"/>
      <c r="F66" s="113"/>
      <c r="G66" s="1"/>
      <c r="H66" s="128"/>
      <c r="I66" s="123"/>
    </row>
    <row r="67" spans="1:9" ht="27" customHeight="1">
      <c r="A67" s="109"/>
      <c r="B67" s="110" t="s">
        <v>46</v>
      </c>
      <c r="C67" s="250" t="s">
        <v>127</v>
      </c>
      <c r="D67" s="250"/>
      <c r="E67" s="250"/>
      <c r="F67" s="250"/>
      <c r="G67" s="251"/>
      <c r="H67" s="127" t="s">
        <v>84</v>
      </c>
      <c r="I67" s="123">
        <v>-230.88</v>
      </c>
    </row>
    <row r="68" spans="2:9" ht="12.75">
      <c r="B68" s="2"/>
      <c r="C68" s="2"/>
      <c r="D68" s="88"/>
      <c r="E68" s="88"/>
      <c r="F68" s="69"/>
      <c r="G68" s="1"/>
      <c r="H68" s="9"/>
      <c r="I68" s="9"/>
    </row>
    <row r="69" spans="2:9" ht="12.75">
      <c r="B69" s="125" t="s">
        <v>41</v>
      </c>
      <c r="D69" s="88"/>
      <c r="E69" s="88"/>
      <c r="F69" s="69"/>
      <c r="G69" s="1"/>
      <c r="H69" s="124">
        <f>+H59</f>
        <v>-67.87</v>
      </c>
      <c r="I69" s="107">
        <f>SUM(I61:I68)</f>
        <v>692.0600000000001</v>
      </c>
    </row>
    <row r="70" spans="2:9" ht="12.75">
      <c r="B70" s="126"/>
      <c r="D70" s="88"/>
      <c r="E70" s="88"/>
      <c r="F70" s="69"/>
      <c r="G70" s="1"/>
      <c r="H70" s="9"/>
      <c r="I70" s="9"/>
    </row>
    <row r="71" spans="2:9" ht="12.75">
      <c r="B71" s="126" t="s">
        <v>40</v>
      </c>
      <c r="D71" s="88"/>
      <c r="E71" s="88"/>
      <c r="F71" s="69"/>
      <c r="G71" s="1"/>
      <c r="H71" s="9"/>
      <c r="I71" s="9"/>
    </row>
    <row r="72" spans="3:9" ht="12.75">
      <c r="C72" s="126" t="s">
        <v>74</v>
      </c>
      <c r="D72" s="88"/>
      <c r="E72" s="88"/>
      <c r="F72" s="69"/>
      <c r="G72" s="1"/>
      <c r="H72" s="46">
        <v>22.85</v>
      </c>
      <c r="I72" s="9">
        <v>78.5</v>
      </c>
    </row>
    <row r="73" spans="3:9" ht="12.75">
      <c r="C73" s="126" t="s">
        <v>75</v>
      </c>
      <c r="D73" s="88"/>
      <c r="E73" s="88"/>
      <c r="F73" s="69"/>
      <c r="G73" s="1"/>
      <c r="H73" s="49" t="s">
        <v>84</v>
      </c>
      <c r="I73" s="9">
        <v>259.23</v>
      </c>
    </row>
    <row r="74" spans="2:9" ht="12.75">
      <c r="B74" s="126"/>
      <c r="D74" s="88"/>
      <c r="E74" s="88"/>
      <c r="F74" s="69"/>
      <c r="G74" s="1"/>
      <c r="H74" s="9"/>
      <c r="I74" s="9"/>
    </row>
    <row r="75" spans="2:9" ht="12.75">
      <c r="B75" s="125" t="s">
        <v>41</v>
      </c>
      <c r="D75" s="88"/>
      <c r="E75" s="88"/>
      <c r="F75" s="69"/>
      <c r="G75" s="1"/>
      <c r="H75" s="107">
        <f>+H72</f>
        <v>22.85</v>
      </c>
      <c r="I75" s="107">
        <f>+I72+I73</f>
        <v>337.73</v>
      </c>
    </row>
    <row r="76" spans="2:9" ht="12.75">
      <c r="B76" s="2"/>
      <c r="C76" s="126"/>
      <c r="D76" s="88"/>
      <c r="E76" s="88"/>
      <c r="F76" s="69"/>
      <c r="G76" s="1"/>
      <c r="H76" s="46"/>
      <c r="I76" s="9"/>
    </row>
    <row r="77" spans="2:9" ht="12.75">
      <c r="B77" s="125" t="s">
        <v>42</v>
      </c>
      <c r="D77" s="88"/>
      <c r="E77" s="88"/>
      <c r="F77" s="69"/>
      <c r="G77" s="1"/>
      <c r="H77" s="124">
        <f>H69+H75</f>
        <v>-45.02</v>
      </c>
      <c r="I77" s="107">
        <f>+I69-I75</f>
        <v>354.33000000000004</v>
      </c>
    </row>
    <row r="78" ht="12.75">
      <c r="C78" s="34"/>
    </row>
    <row r="79" spans="1:9" ht="27" customHeight="1">
      <c r="A79" s="109" t="s">
        <v>76</v>
      </c>
      <c r="B79" s="245" t="s">
        <v>147</v>
      </c>
      <c r="C79" s="246"/>
      <c r="D79" s="246"/>
      <c r="E79" s="246"/>
      <c r="F79" s="246"/>
      <c r="G79" s="246"/>
      <c r="H79" s="246"/>
      <c r="I79" s="246"/>
    </row>
    <row r="80" ht="12.75">
      <c r="C80" s="34"/>
    </row>
    <row r="81" spans="1:2" ht="12.75">
      <c r="A81" s="1" t="s">
        <v>144</v>
      </c>
      <c r="B81" s="1" t="s">
        <v>77</v>
      </c>
    </row>
    <row r="85" ht="12.75">
      <c r="H85" s="6"/>
    </row>
    <row r="86" spans="1:9" ht="12.75">
      <c r="A86" s="15"/>
      <c r="F86" s="3"/>
      <c r="H86" s="247"/>
      <c r="I86" s="247"/>
    </row>
    <row r="87" spans="1:8" ht="12.75">
      <c r="A87" s="15"/>
      <c r="F87" s="3"/>
      <c r="H87" s="6"/>
    </row>
    <row r="88" spans="1:8" ht="12.75">
      <c r="A88" s="15"/>
      <c r="F88" s="3"/>
      <c r="H88" s="6"/>
    </row>
    <row r="89" spans="1:8" ht="12.75">
      <c r="A89" s="15"/>
      <c r="F89" s="3"/>
      <c r="G89" s="14"/>
      <c r="H89" s="14"/>
    </row>
    <row r="90" spans="1:9" ht="12.75">
      <c r="A90" s="15"/>
      <c r="G90" s="4"/>
      <c r="H90" s="31"/>
      <c r="I90" s="130"/>
    </row>
    <row r="104" ht="12.75">
      <c r="C104" s="31"/>
    </row>
    <row r="177" ht="12.75">
      <c r="F177" s="264">
        <v>10000000</v>
      </c>
    </row>
  </sheetData>
  <mergeCells count="16">
    <mergeCell ref="H56:I56"/>
    <mergeCell ref="B45:I45"/>
    <mergeCell ref="B53:I53"/>
    <mergeCell ref="B51:I51"/>
    <mergeCell ref="B49:I49"/>
    <mergeCell ref="B47:I47"/>
    <mergeCell ref="B79:I79"/>
    <mergeCell ref="H86:I86"/>
    <mergeCell ref="A3:I3"/>
    <mergeCell ref="A5:I5"/>
    <mergeCell ref="C67:G67"/>
    <mergeCell ref="C59:G59"/>
    <mergeCell ref="A6:I6"/>
    <mergeCell ref="C61:G61"/>
    <mergeCell ref="C63:G63"/>
    <mergeCell ref="C65:G65"/>
  </mergeCells>
  <printOptions horizontalCentered="1"/>
  <pageMargins left="0.75" right="0.25" top="0.75" bottom="0.5" header="0.5" footer="0.5"/>
  <pageSetup fitToHeight="1" fitToWidth="1" horizontalDpi="300" verticalDpi="300" orientation="portrait" paperSize="9" scale="64" r:id="rId1"/>
  <rowBreaks count="2" manualBreakCount="2">
    <brk id="42" max="10" man="1"/>
    <brk id="43" max="10" man="1"/>
  </rowBreaks>
  <colBreaks count="1" manualBreakCount="1">
    <brk id="5" min="2" max="80" man="1"/>
  </colBreaks>
</worksheet>
</file>

<file path=xl/worksheets/sheet2.xml><?xml version="1.0" encoding="utf-8"?>
<worksheet xmlns="http://schemas.openxmlformats.org/spreadsheetml/2006/main" xmlns:r="http://schemas.openxmlformats.org/officeDocument/2006/relationships">
  <sheetPr>
    <pageSetUpPr fitToPage="1"/>
  </sheetPr>
  <dimension ref="A4:N44"/>
  <sheetViews>
    <sheetView zoomScale="75" zoomScaleNormal="75" workbookViewId="0" topLeftCell="A1">
      <selection activeCell="B22" sqref="B22:L22"/>
    </sheetView>
  </sheetViews>
  <sheetFormatPr defaultColWidth="9.140625" defaultRowHeight="12.75"/>
  <cols>
    <col min="1" max="1" width="5.140625" style="16" customWidth="1"/>
    <col min="2" max="2" width="10.7109375" style="16" customWidth="1"/>
    <col min="3" max="11" width="9.140625" style="16" customWidth="1"/>
    <col min="12" max="12" width="18.28125" style="16" customWidth="1"/>
    <col min="13" max="16384" width="9.140625" style="16" customWidth="1"/>
  </cols>
  <sheetData>
    <row r="4" spans="1:13" ht="12.75">
      <c r="A4" s="35" t="s">
        <v>17</v>
      </c>
      <c r="C4" s="116"/>
      <c r="D4" s="116"/>
      <c r="E4" s="116"/>
      <c r="F4" s="117"/>
      <c r="G4" s="116"/>
      <c r="H4" s="116"/>
      <c r="I4" s="116"/>
      <c r="J4" s="116"/>
      <c r="K4" s="116"/>
      <c r="L4" s="116"/>
      <c r="M4" s="116"/>
    </row>
    <row r="5" spans="2:13" ht="12.75">
      <c r="B5" s="36"/>
      <c r="C5" s="116"/>
      <c r="D5" s="116"/>
      <c r="E5" s="116"/>
      <c r="F5" s="117"/>
      <c r="G5" s="116"/>
      <c r="H5" s="116"/>
      <c r="I5" s="116"/>
      <c r="J5" s="116"/>
      <c r="K5" s="116"/>
      <c r="L5" s="116"/>
      <c r="M5" s="116"/>
    </row>
    <row r="6" spans="1:13" s="121" customFormat="1" ht="52.5" customHeight="1">
      <c r="A6" s="119" t="s">
        <v>81</v>
      </c>
      <c r="B6" s="253" t="s">
        <v>82</v>
      </c>
      <c r="C6" s="246"/>
      <c r="D6" s="246"/>
      <c r="E6" s="246"/>
      <c r="F6" s="246"/>
      <c r="G6" s="246"/>
      <c r="H6" s="246"/>
      <c r="I6" s="246"/>
      <c r="J6" s="246"/>
      <c r="K6" s="246"/>
      <c r="L6" s="246"/>
      <c r="M6" s="120"/>
    </row>
    <row r="7" spans="2:13" ht="12.75">
      <c r="B7" s="15" t="s">
        <v>72</v>
      </c>
      <c r="C7" s="116"/>
      <c r="D7" s="116"/>
      <c r="E7" s="116"/>
      <c r="F7" s="117"/>
      <c r="G7" s="116"/>
      <c r="H7" s="116"/>
      <c r="I7" s="116"/>
      <c r="J7" s="116"/>
      <c r="K7" s="116"/>
      <c r="L7" s="116"/>
      <c r="M7" s="116"/>
    </row>
    <row r="8" spans="1:13" ht="12.75">
      <c r="A8" s="140" t="s">
        <v>87</v>
      </c>
      <c r="B8" s="15" t="s">
        <v>88</v>
      </c>
      <c r="C8" s="116"/>
      <c r="D8" s="116"/>
      <c r="E8" s="116"/>
      <c r="F8" s="117"/>
      <c r="G8" s="116"/>
      <c r="H8" s="116"/>
      <c r="I8" s="116"/>
      <c r="J8" s="116"/>
      <c r="K8" s="116"/>
      <c r="L8" s="116"/>
      <c r="M8" s="116"/>
    </row>
    <row r="9" spans="2:13" ht="12.75">
      <c r="B9" s="15" t="s">
        <v>73</v>
      </c>
      <c r="C9" s="116"/>
      <c r="D9" s="116"/>
      <c r="E9" s="116"/>
      <c r="F9" s="117"/>
      <c r="G9" s="116"/>
      <c r="H9" s="116"/>
      <c r="I9" s="116"/>
      <c r="J9" s="116"/>
      <c r="K9" s="116"/>
      <c r="L9" s="116"/>
      <c r="M9" s="116"/>
    </row>
    <row r="10" spans="2:13" ht="12.75">
      <c r="B10" s="15" t="s">
        <v>89</v>
      </c>
      <c r="C10" s="41" t="s">
        <v>90</v>
      </c>
      <c r="D10" s="15" t="s">
        <v>91</v>
      </c>
      <c r="E10" s="116"/>
      <c r="F10" s="141" t="s">
        <v>15</v>
      </c>
      <c r="G10" s="15" t="s">
        <v>102</v>
      </c>
      <c r="H10" s="116"/>
      <c r="I10" s="116"/>
      <c r="J10" s="116"/>
      <c r="K10" s="116"/>
      <c r="L10" s="116"/>
      <c r="M10" s="116"/>
    </row>
    <row r="11" spans="3:13" s="121" customFormat="1" ht="26.25" customHeight="1">
      <c r="C11" s="148" t="s">
        <v>90</v>
      </c>
      <c r="D11" s="142" t="s">
        <v>92</v>
      </c>
      <c r="E11" s="143"/>
      <c r="F11" s="144" t="s">
        <v>15</v>
      </c>
      <c r="G11" s="253" t="s">
        <v>146</v>
      </c>
      <c r="H11" s="246"/>
      <c r="I11" s="246"/>
      <c r="J11" s="246"/>
      <c r="K11" s="246"/>
      <c r="L11" s="246"/>
      <c r="M11" s="120"/>
    </row>
    <row r="12" spans="3:13" s="121" customFormat="1" ht="12.75">
      <c r="C12" s="148"/>
      <c r="D12" s="142"/>
      <c r="E12" s="143"/>
      <c r="F12" s="144" t="s">
        <v>15</v>
      </c>
      <c r="G12" s="253" t="s">
        <v>145</v>
      </c>
      <c r="H12" s="246"/>
      <c r="I12" s="246"/>
      <c r="J12" s="246"/>
      <c r="K12" s="246"/>
      <c r="L12" s="246"/>
      <c r="M12" s="120"/>
    </row>
    <row r="13" spans="2:13" ht="12.75">
      <c r="B13" s="15"/>
      <c r="D13" s="37"/>
      <c r="E13" s="37"/>
      <c r="G13" s="37"/>
      <c r="H13" s="116"/>
      <c r="I13" s="116"/>
      <c r="J13" s="116"/>
      <c r="K13" s="116"/>
      <c r="L13" s="116"/>
      <c r="M13" s="116"/>
    </row>
    <row r="14" spans="2:13" ht="12.75">
      <c r="B14" s="15" t="s">
        <v>93</v>
      </c>
      <c r="C14" s="15"/>
      <c r="D14" s="37"/>
      <c r="E14" s="37"/>
      <c r="F14" s="144" t="s">
        <v>15</v>
      </c>
      <c r="G14" s="15" t="s">
        <v>94</v>
      </c>
      <c r="H14" s="116"/>
      <c r="I14" s="116"/>
      <c r="J14" s="116"/>
      <c r="K14" s="116"/>
      <c r="L14" s="116"/>
      <c r="M14" s="116"/>
    </row>
    <row r="15" spans="3:13" ht="12.75">
      <c r="C15" s="116"/>
      <c r="D15" s="37"/>
      <c r="E15" s="37"/>
      <c r="G15" s="37"/>
      <c r="H15" s="116"/>
      <c r="I15" s="116"/>
      <c r="J15" s="116"/>
      <c r="K15" s="116"/>
      <c r="L15" s="116"/>
      <c r="M15" s="116"/>
    </row>
    <row r="16" spans="2:13" ht="12.75">
      <c r="B16" s="15" t="s">
        <v>95</v>
      </c>
      <c r="C16" s="116"/>
      <c r="D16" s="37"/>
      <c r="E16" s="37"/>
      <c r="F16" s="144" t="s">
        <v>15</v>
      </c>
      <c r="G16" s="253" t="s">
        <v>96</v>
      </c>
      <c r="H16" s="246"/>
      <c r="I16" s="246"/>
      <c r="J16" s="246"/>
      <c r="K16" s="246"/>
      <c r="L16" s="246"/>
      <c r="M16" s="116"/>
    </row>
    <row r="17" spans="3:13" ht="12.75">
      <c r="C17" s="116"/>
      <c r="D17" s="37"/>
      <c r="E17" s="37"/>
      <c r="G17" s="37"/>
      <c r="H17" s="116"/>
      <c r="I17" s="116"/>
      <c r="J17" s="116"/>
      <c r="K17" s="116"/>
      <c r="L17" s="116"/>
      <c r="M17" s="116"/>
    </row>
    <row r="18" spans="2:13" ht="12.75">
      <c r="B18" s="15" t="s">
        <v>97</v>
      </c>
      <c r="C18" s="116"/>
      <c r="D18" s="37"/>
      <c r="E18" s="37"/>
      <c r="F18" s="144" t="s">
        <v>15</v>
      </c>
      <c r="G18" s="253" t="s">
        <v>103</v>
      </c>
      <c r="H18" s="246"/>
      <c r="I18" s="246"/>
      <c r="J18" s="246"/>
      <c r="K18" s="246"/>
      <c r="L18" s="246"/>
      <c r="M18" s="116"/>
    </row>
    <row r="19" spans="2:13" ht="12.75">
      <c r="B19" s="116"/>
      <c r="C19" s="37"/>
      <c r="D19" s="37"/>
      <c r="E19" s="37"/>
      <c r="F19" s="38"/>
      <c r="G19" s="37"/>
      <c r="H19" s="116"/>
      <c r="I19" s="116"/>
      <c r="J19" s="116"/>
      <c r="K19" s="116"/>
      <c r="L19" s="116"/>
      <c r="M19" s="116"/>
    </row>
    <row r="20" spans="1:13" ht="12.75">
      <c r="A20" s="140" t="s">
        <v>98</v>
      </c>
      <c r="B20" s="15" t="s">
        <v>100</v>
      </c>
      <c r="C20" s="37"/>
      <c r="D20" s="37"/>
      <c r="E20" s="37"/>
      <c r="F20" s="38"/>
      <c r="G20" s="37"/>
      <c r="H20" s="116"/>
      <c r="I20" s="116"/>
      <c r="J20" s="116"/>
      <c r="K20" s="116"/>
      <c r="L20" s="116"/>
      <c r="M20" s="116"/>
    </row>
    <row r="21" spans="2:13" ht="12.75">
      <c r="B21" s="15"/>
      <c r="C21" s="37"/>
      <c r="D21" s="37"/>
      <c r="E21" s="37"/>
      <c r="F21" s="38"/>
      <c r="G21" s="37"/>
      <c r="H21" s="116"/>
      <c r="I21" s="116"/>
      <c r="J21" s="116"/>
      <c r="K21" s="116"/>
      <c r="L21" s="116"/>
      <c r="M21" s="116"/>
    </row>
    <row r="22" spans="1:13" s="129" customFormat="1" ht="38.25" customHeight="1">
      <c r="A22" s="145" t="s">
        <v>99</v>
      </c>
      <c r="B22" s="253" t="s">
        <v>191</v>
      </c>
      <c r="C22" s="246"/>
      <c r="D22" s="246"/>
      <c r="E22" s="246"/>
      <c r="F22" s="246"/>
      <c r="G22" s="246"/>
      <c r="H22" s="246"/>
      <c r="I22" s="246"/>
      <c r="J22" s="246"/>
      <c r="K22" s="246"/>
      <c r="L22" s="246"/>
      <c r="M22" s="146"/>
    </row>
    <row r="23" spans="2:13" ht="12.75">
      <c r="B23" s="39" t="s">
        <v>73</v>
      </c>
      <c r="C23" s="37"/>
      <c r="D23" s="37"/>
      <c r="E23" s="37"/>
      <c r="F23" s="38"/>
      <c r="G23" s="37"/>
      <c r="H23" s="116"/>
      <c r="I23" s="116"/>
      <c r="J23" s="116"/>
      <c r="K23" s="116"/>
      <c r="L23" s="116"/>
      <c r="M23" s="116"/>
    </row>
    <row r="24" spans="1:13" ht="12.75">
      <c r="A24" s="140" t="s">
        <v>101</v>
      </c>
      <c r="B24" s="40" t="s">
        <v>129</v>
      </c>
      <c r="C24" s="37"/>
      <c r="D24" s="37"/>
      <c r="E24" s="37"/>
      <c r="F24" s="38"/>
      <c r="G24" s="37"/>
      <c r="H24" s="116"/>
      <c r="I24" s="116"/>
      <c r="J24" s="116"/>
      <c r="K24" s="116"/>
      <c r="L24" s="116"/>
      <c r="M24" s="116"/>
    </row>
    <row r="25" spans="2:13" ht="12.75">
      <c r="B25" s="118"/>
      <c r="C25" s="37"/>
      <c r="D25" s="37"/>
      <c r="E25" s="37"/>
      <c r="F25" s="38"/>
      <c r="G25" s="37"/>
      <c r="H25" s="116"/>
      <c r="I25" s="116"/>
      <c r="J25" s="116"/>
      <c r="K25" s="116"/>
      <c r="L25" s="116"/>
      <c r="M25" s="116"/>
    </row>
    <row r="26" spans="2:13" ht="12.75">
      <c r="B26" s="118"/>
      <c r="C26" s="37"/>
      <c r="D26" s="37"/>
      <c r="E26" s="37"/>
      <c r="F26" s="38"/>
      <c r="G26" s="37"/>
      <c r="H26" s="116"/>
      <c r="I26" s="116"/>
      <c r="J26" s="116"/>
      <c r="K26" s="116"/>
      <c r="L26" s="116"/>
      <c r="M26" s="116"/>
    </row>
    <row r="27" spans="2:13" ht="12.75">
      <c r="B27" s="116"/>
      <c r="C27" s="37"/>
      <c r="D27" s="37"/>
      <c r="E27" s="37"/>
      <c r="F27" s="38"/>
      <c r="G27" s="37"/>
      <c r="H27" s="116"/>
      <c r="I27" s="116"/>
      <c r="J27" s="116"/>
      <c r="K27" s="116"/>
      <c r="L27" s="116"/>
      <c r="M27" s="116"/>
    </row>
    <row r="28" spans="2:13" ht="12.75">
      <c r="B28" s="15"/>
      <c r="C28" s="116"/>
      <c r="D28" s="116"/>
      <c r="E28" s="116"/>
      <c r="F28" s="117"/>
      <c r="G28" s="116"/>
      <c r="H28" s="116"/>
      <c r="I28" s="116"/>
      <c r="J28" s="116"/>
      <c r="K28" s="116"/>
      <c r="L28" s="116"/>
      <c r="M28" s="116"/>
    </row>
    <row r="29" spans="2:13" ht="12.75">
      <c r="B29" s="116"/>
      <c r="C29" s="116"/>
      <c r="D29" s="116"/>
      <c r="E29" s="116"/>
      <c r="F29" s="117"/>
      <c r="G29" s="116"/>
      <c r="H29" s="116"/>
      <c r="I29" s="116"/>
      <c r="J29" s="116"/>
      <c r="K29" s="116"/>
      <c r="L29" s="116"/>
      <c r="M29" s="116"/>
    </row>
    <row r="30" spans="1:13" ht="12.75">
      <c r="A30" s="15" t="s">
        <v>18</v>
      </c>
      <c r="C30" s="40"/>
      <c r="D30" s="40"/>
      <c r="E30" s="116"/>
      <c r="F30" s="116"/>
      <c r="G30" s="116"/>
      <c r="H30" s="116"/>
      <c r="I30" s="40"/>
      <c r="J30" s="254" t="s">
        <v>19</v>
      </c>
      <c r="K30" s="254"/>
      <c r="L30" s="254"/>
      <c r="M30" s="116"/>
    </row>
    <row r="31" spans="1:13" ht="12.75">
      <c r="A31" s="15" t="s">
        <v>20</v>
      </c>
      <c r="C31" s="15"/>
      <c r="D31" s="15"/>
      <c r="E31" s="116"/>
      <c r="F31" s="116"/>
      <c r="G31" s="116"/>
      <c r="H31" s="116"/>
      <c r="I31" s="15"/>
      <c r="J31" s="40"/>
      <c r="K31" s="116"/>
      <c r="L31" s="116"/>
      <c r="M31" s="116"/>
    </row>
    <row r="32" spans="1:13" ht="12.75">
      <c r="A32" s="15" t="s">
        <v>21</v>
      </c>
      <c r="C32" s="15"/>
      <c r="D32" s="15"/>
      <c r="E32" s="116"/>
      <c r="F32" s="116"/>
      <c r="G32" s="116"/>
      <c r="H32" s="116"/>
      <c r="I32" s="15"/>
      <c r="J32" s="40"/>
      <c r="K32" s="40"/>
      <c r="L32" s="116"/>
      <c r="M32" s="116"/>
    </row>
    <row r="33" spans="1:13" ht="12.75">
      <c r="A33" s="15" t="s">
        <v>80</v>
      </c>
      <c r="C33" s="40"/>
      <c r="D33" s="40"/>
      <c r="E33" s="116"/>
      <c r="F33" s="116"/>
      <c r="G33" s="116"/>
      <c r="H33" s="116"/>
      <c r="I33" s="40"/>
      <c r="J33" s="42"/>
      <c r="K33" s="42"/>
      <c r="L33" s="116"/>
      <c r="M33" s="116"/>
    </row>
    <row r="34" spans="1:13" ht="12.75">
      <c r="A34" s="15" t="s">
        <v>23</v>
      </c>
      <c r="C34" s="40"/>
      <c r="D34" s="40"/>
      <c r="E34" s="116"/>
      <c r="F34" s="116"/>
      <c r="G34" s="116"/>
      <c r="H34" s="116"/>
      <c r="J34" s="147" t="s">
        <v>30</v>
      </c>
      <c r="L34" s="42" t="s">
        <v>25</v>
      </c>
      <c r="M34" s="116"/>
    </row>
    <row r="35" spans="2:13" ht="12.75">
      <c r="B35" s="116"/>
      <c r="C35" s="116"/>
      <c r="D35" s="116"/>
      <c r="E35" s="116"/>
      <c r="F35" s="116"/>
      <c r="G35" s="116"/>
      <c r="H35" s="116"/>
      <c r="I35" s="116"/>
      <c r="J35" s="116"/>
      <c r="K35" s="116"/>
      <c r="L35" s="116"/>
      <c r="M35" s="116"/>
    </row>
    <row r="36" spans="2:13" ht="12.75">
      <c r="B36" s="116"/>
      <c r="C36" s="116"/>
      <c r="D36" s="116"/>
      <c r="E36" s="116"/>
      <c r="F36" s="116"/>
      <c r="G36" s="116"/>
      <c r="H36" s="116"/>
      <c r="I36" s="116"/>
      <c r="J36" s="116"/>
      <c r="K36" s="116"/>
      <c r="L36" s="116"/>
      <c r="M36" s="116"/>
    </row>
    <row r="37" spans="2:13" ht="12.75">
      <c r="B37" s="116"/>
      <c r="C37" s="116"/>
      <c r="D37" s="116"/>
      <c r="E37" s="116"/>
      <c r="F37" s="116"/>
      <c r="G37" s="116"/>
      <c r="H37" s="116"/>
      <c r="I37" s="116"/>
      <c r="J37" s="116"/>
      <c r="K37" s="116"/>
      <c r="L37" s="116"/>
      <c r="M37" s="116"/>
    </row>
    <row r="38" spans="2:13" ht="12.75">
      <c r="B38" s="116"/>
      <c r="C38" s="116"/>
      <c r="D38" s="116"/>
      <c r="E38" s="116"/>
      <c r="F38" s="116"/>
      <c r="G38" s="116"/>
      <c r="H38" s="116"/>
      <c r="I38" s="116"/>
      <c r="J38" s="116"/>
      <c r="K38" s="116"/>
      <c r="L38" s="116"/>
      <c r="M38" s="116"/>
    </row>
    <row r="39" spans="3:14" s="1" customFormat="1" ht="12.75">
      <c r="C39" s="3"/>
      <c r="D39" s="4"/>
      <c r="E39" s="5"/>
      <c r="F39" s="43"/>
      <c r="G39" s="43"/>
      <c r="H39" s="5"/>
      <c r="I39" s="6"/>
      <c r="J39" s="44"/>
      <c r="K39" s="44"/>
      <c r="L39" s="7"/>
      <c r="N39" s="2"/>
    </row>
    <row r="40" spans="3:14" s="1" customFormat="1" ht="12.75">
      <c r="C40" s="3"/>
      <c r="D40" s="4"/>
      <c r="E40" s="5"/>
      <c r="F40" s="43"/>
      <c r="G40" s="43"/>
      <c r="H40" s="5"/>
      <c r="I40" s="6"/>
      <c r="J40" s="44"/>
      <c r="K40" s="44"/>
      <c r="L40" s="7"/>
      <c r="N40" s="2"/>
    </row>
    <row r="41" spans="3:14" s="1" customFormat="1" ht="12.75">
      <c r="C41" s="3"/>
      <c r="D41" s="4"/>
      <c r="E41" s="5"/>
      <c r="F41" s="43"/>
      <c r="G41" s="43"/>
      <c r="H41" s="5"/>
      <c r="I41" s="6"/>
      <c r="J41" s="44"/>
      <c r="K41" s="44"/>
      <c r="L41" s="7"/>
      <c r="N41" s="2"/>
    </row>
    <row r="42" spans="3:14" s="1" customFormat="1" ht="12.75">
      <c r="C42" s="3"/>
      <c r="D42" s="4"/>
      <c r="E42" s="5"/>
      <c r="F42" s="43"/>
      <c r="G42" s="43"/>
      <c r="H42" s="5"/>
      <c r="I42" s="6"/>
      <c r="J42" s="44"/>
      <c r="K42" s="44"/>
      <c r="L42" s="7"/>
      <c r="N42" s="2"/>
    </row>
    <row r="43" spans="3:14" s="1" customFormat="1" ht="12.75">
      <c r="C43" s="3"/>
      <c r="D43" s="4"/>
      <c r="E43" s="5"/>
      <c r="F43" s="43"/>
      <c r="G43" s="43"/>
      <c r="H43" s="5"/>
      <c r="I43" s="6"/>
      <c r="J43" s="44"/>
      <c r="K43" s="44"/>
      <c r="L43" s="7"/>
      <c r="N43" s="2"/>
    </row>
    <row r="44" spans="2:7" ht="12.75">
      <c r="B44" s="15"/>
      <c r="C44" s="37"/>
      <c r="D44" s="37"/>
      <c r="E44" s="37"/>
      <c r="F44" s="38"/>
      <c r="G44" s="37"/>
    </row>
  </sheetData>
  <mergeCells count="7">
    <mergeCell ref="B22:L22"/>
    <mergeCell ref="J30:L30"/>
    <mergeCell ref="B6:L6"/>
    <mergeCell ref="G11:L11"/>
    <mergeCell ref="G16:L16"/>
    <mergeCell ref="G18:L18"/>
    <mergeCell ref="G12:L12"/>
  </mergeCells>
  <printOptions horizontalCentered="1"/>
  <pageMargins left="0.75" right="0.25" top="1" bottom="1" header="0.5" footer="0.5"/>
  <pageSetup fitToHeight="1" fitToWidth="1" horizontalDpi="300" verticalDpi="300" orientation="portrait"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B3:K91"/>
  <sheetViews>
    <sheetView zoomScale="75" zoomScaleNormal="75" workbookViewId="0" topLeftCell="A61">
      <selection activeCell="G91" sqref="G91"/>
    </sheetView>
  </sheetViews>
  <sheetFormatPr defaultColWidth="9.140625" defaultRowHeight="12.75"/>
  <cols>
    <col min="1" max="1" width="5.421875" style="17" customWidth="1"/>
    <col min="2" max="2" width="5.421875" style="158" customWidth="1"/>
    <col min="3" max="3" width="6.28125" style="17" customWidth="1"/>
    <col min="4" max="4" width="4.8515625" style="17" customWidth="1"/>
    <col min="5" max="5" width="9.00390625" style="17" customWidth="1"/>
    <col min="6" max="6" width="31.7109375" style="17" customWidth="1"/>
    <col min="7" max="7" width="13.8515625" style="46" customWidth="1"/>
    <col min="8" max="8" width="18.140625" style="29" customWidth="1"/>
    <col min="9" max="9" width="20.8515625" style="46" customWidth="1"/>
    <col min="10" max="10" width="22.00390625" style="29" customWidth="1"/>
    <col min="11" max="11" width="11.00390625" style="17" customWidth="1"/>
    <col min="12" max="16384" width="9.140625" style="17" customWidth="1"/>
  </cols>
  <sheetData>
    <row r="3" spans="2:11" ht="20.25">
      <c r="B3" s="258" t="s">
        <v>0</v>
      </c>
      <c r="C3" s="258"/>
      <c r="D3" s="258"/>
      <c r="E3" s="258"/>
      <c r="F3" s="258"/>
      <c r="G3" s="258"/>
      <c r="H3" s="258"/>
      <c r="I3" s="258"/>
      <c r="J3" s="258"/>
      <c r="K3" s="151"/>
    </row>
    <row r="5" spans="2:10" ht="15.75">
      <c r="B5" s="259" t="s">
        <v>26</v>
      </c>
      <c r="C5" s="259"/>
      <c r="D5" s="259"/>
      <c r="E5" s="259"/>
      <c r="F5" s="259"/>
      <c r="G5" s="259"/>
      <c r="H5" s="259"/>
      <c r="I5" s="259"/>
      <c r="J5" s="259"/>
    </row>
    <row r="6" spans="2:10" ht="15.75">
      <c r="B6" s="259" t="s">
        <v>45</v>
      </c>
      <c r="C6" s="259"/>
      <c r="D6" s="259"/>
      <c r="E6" s="259"/>
      <c r="F6" s="259"/>
      <c r="G6" s="259"/>
      <c r="H6" s="259"/>
      <c r="I6" s="259"/>
      <c r="J6" s="259"/>
    </row>
    <row r="8" ht="15">
      <c r="J8" s="155" t="s">
        <v>1</v>
      </c>
    </row>
    <row r="9" spans="2:10" ht="15.75">
      <c r="B9" s="159"/>
      <c r="C9" s="160"/>
      <c r="D9" s="160"/>
      <c r="E9" s="160"/>
      <c r="F9" s="160"/>
      <c r="G9" s="18" t="s">
        <v>2</v>
      </c>
      <c r="H9" s="18" t="s">
        <v>2</v>
      </c>
      <c r="I9" s="18" t="s">
        <v>33</v>
      </c>
      <c r="J9" s="18" t="s">
        <v>33</v>
      </c>
    </row>
    <row r="10" spans="2:10" ht="15.75">
      <c r="B10" s="161"/>
      <c r="G10" s="19" t="s">
        <v>3</v>
      </c>
      <c r="H10" s="19" t="s">
        <v>3</v>
      </c>
      <c r="I10" s="19" t="s">
        <v>3</v>
      </c>
      <c r="J10" s="19" t="s">
        <v>3</v>
      </c>
    </row>
    <row r="11" spans="2:10" ht="15.75">
      <c r="B11" s="164"/>
      <c r="C11" s="87"/>
      <c r="D11" s="87"/>
      <c r="E11" s="87"/>
      <c r="F11" s="87"/>
      <c r="G11" s="166" t="s">
        <v>43</v>
      </c>
      <c r="H11" s="166" t="s">
        <v>32</v>
      </c>
      <c r="I11" s="166" t="s">
        <v>43</v>
      </c>
      <c r="J11" s="166" t="s">
        <v>32</v>
      </c>
    </row>
    <row r="12" spans="2:10" ht="12.75">
      <c r="B12" s="161"/>
      <c r="G12" s="33"/>
      <c r="H12" s="20"/>
      <c r="I12" s="33"/>
      <c r="J12" s="20" t="s">
        <v>27</v>
      </c>
    </row>
    <row r="13" spans="2:10" ht="15.75">
      <c r="B13" s="162" t="s">
        <v>104</v>
      </c>
      <c r="C13" s="150" t="s">
        <v>105</v>
      </c>
      <c r="D13" s="150"/>
      <c r="E13" s="150"/>
      <c r="G13" s="33"/>
      <c r="H13" s="20"/>
      <c r="I13" s="33"/>
      <c r="J13" s="20"/>
    </row>
    <row r="14" spans="2:10" ht="12.75">
      <c r="B14" s="161"/>
      <c r="G14" s="33"/>
      <c r="H14" s="20"/>
      <c r="I14" s="33"/>
      <c r="J14" s="20"/>
    </row>
    <row r="15" spans="2:11" ht="12.75">
      <c r="B15" s="161"/>
      <c r="C15" s="17" t="s">
        <v>47</v>
      </c>
      <c r="D15" s="17" t="s">
        <v>106</v>
      </c>
      <c r="F15" s="152" t="s">
        <v>107</v>
      </c>
      <c r="G15" s="33">
        <v>2882.73</v>
      </c>
      <c r="H15" s="20">
        <f>-'[1]Page 1'!$C$14/F91-0.01</f>
        <v>2503.5150145570005</v>
      </c>
      <c r="I15" s="33">
        <f>-'[1]Page 1'!$D$14/F91</f>
        <v>11329.7422844</v>
      </c>
      <c r="J15" s="20">
        <v>10002.54</v>
      </c>
      <c r="K15" s="27"/>
    </row>
    <row r="16" spans="2:11" ht="12.75">
      <c r="B16" s="161"/>
      <c r="F16" s="152" t="s">
        <v>109</v>
      </c>
      <c r="G16" s="33">
        <v>305.66</v>
      </c>
      <c r="H16" s="33">
        <f>89.08+84.93</f>
        <v>174.01</v>
      </c>
      <c r="I16" s="33">
        <f>-'[1]Page 1'!$H$14/F91-0.01</f>
        <v>1013.4653542</v>
      </c>
      <c r="J16" s="20">
        <v>563.39</v>
      </c>
      <c r="K16" s="27"/>
    </row>
    <row r="17" spans="2:11" ht="15.75">
      <c r="B17" s="161"/>
      <c r="F17" s="150" t="s">
        <v>108</v>
      </c>
      <c r="G17" s="23">
        <f>SUM(G15:G16)</f>
        <v>3188.39</v>
      </c>
      <c r="H17" s="23">
        <f>SUM(H15:H16)</f>
        <v>2677.5250145570008</v>
      </c>
      <c r="I17" s="23">
        <f>SUM(I15:I16)</f>
        <v>12343.207638599999</v>
      </c>
      <c r="J17" s="23">
        <f>J15+J16</f>
        <v>10565.93</v>
      </c>
      <c r="K17" s="28"/>
    </row>
    <row r="18" spans="2:11" ht="12.75">
      <c r="B18" s="161"/>
      <c r="G18" s="33"/>
      <c r="H18" s="20"/>
      <c r="I18" s="33"/>
      <c r="J18" s="20"/>
      <c r="K18" s="27"/>
    </row>
    <row r="19" spans="2:11" ht="12.75">
      <c r="B19" s="161"/>
      <c r="C19" s="17" t="s">
        <v>48</v>
      </c>
      <c r="D19" s="17" t="s">
        <v>93</v>
      </c>
      <c r="G19" s="33">
        <v>263.32</v>
      </c>
      <c r="H19" s="20">
        <f>-'[1]Page 1'!$K$14/F91-169.47</f>
        <v>181.00254210700004</v>
      </c>
      <c r="I19" s="33">
        <f>-'[1]Page 1'!$L$14/F91</f>
        <v>783.3522957</v>
      </c>
      <c r="J19" s="20">
        <v>577.25</v>
      </c>
      <c r="K19" s="27"/>
    </row>
    <row r="20" spans="2:11" ht="12.75">
      <c r="B20" s="161"/>
      <c r="C20" s="17" t="s">
        <v>49</v>
      </c>
      <c r="D20" s="17" t="s">
        <v>97</v>
      </c>
      <c r="G20" s="33">
        <v>804</v>
      </c>
      <c r="H20" s="20">
        <f>-'[1]Page 1'!$O$14/F91</f>
        <v>516.2027605</v>
      </c>
      <c r="I20" s="33">
        <f>-'[1]Page 1'!$P$14/F91</f>
        <v>2678.4384882</v>
      </c>
      <c r="J20" s="20">
        <v>1780.07</v>
      </c>
      <c r="K20" s="27"/>
    </row>
    <row r="21" spans="2:11" ht="12.75">
      <c r="B21" s="161"/>
      <c r="C21" s="17" t="s">
        <v>50</v>
      </c>
      <c r="D21" s="17" t="s">
        <v>95</v>
      </c>
      <c r="G21" s="33">
        <v>475.5</v>
      </c>
      <c r="H21" s="20">
        <f>-'[1]Page 1'!$S$14/F91</f>
        <v>411.7002893</v>
      </c>
      <c r="I21" s="33">
        <f>-'[1]Page 1'!$T$14/F91</f>
        <v>1895.726413495</v>
      </c>
      <c r="J21" s="20">
        <v>1565.31</v>
      </c>
      <c r="K21" s="27"/>
    </row>
    <row r="22" spans="2:11" ht="12.75">
      <c r="B22" s="161"/>
      <c r="G22" s="48"/>
      <c r="H22" s="22"/>
      <c r="I22" s="48"/>
      <c r="J22" s="22"/>
      <c r="K22" s="27"/>
    </row>
    <row r="23" spans="2:11" ht="15.75">
      <c r="B23" s="161"/>
      <c r="C23" s="150" t="s">
        <v>110</v>
      </c>
      <c r="D23" s="150"/>
      <c r="G23" s="26">
        <f>G17+G19+G20+G21</f>
        <v>4731.21</v>
      </c>
      <c r="H23" s="26">
        <f>H17+H19+H20+H21</f>
        <v>3786.4306064640004</v>
      </c>
      <c r="I23" s="26">
        <f>I17+I19+I20+I21+0.01</f>
        <v>17700.734835994997</v>
      </c>
      <c r="J23" s="26">
        <f>J17+J19+J20+J21</f>
        <v>14488.56</v>
      </c>
      <c r="K23" s="28"/>
    </row>
    <row r="24" spans="2:11" ht="12.75">
      <c r="B24" s="161"/>
      <c r="G24" s="33"/>
      <c r="H24" s="20"/>
      <c r="I24" s="33"/>
      <c r="J24" s="20"/>
      <c r="K24" s="27"/>
    </row>
    <row r="25" spans="2:11" ht="12.75">
      <c r="B25" s="161"/>
      <c r="C25" s="17" t="s">
        <v>113</v>
      </c>
      <c r="D25" s="17" t="s">
        <v>114</v>
      </c>
      <c r="G25" s="33">
        <v>311.21</v>
      </c>
      <c r="H25" s="33">
        <f>202.86+49.21</f>
        <v>252.07000000000002</v>
      </c>
      <c r="I25" s="33">
        <f>-'[1]Page 1'!$AB$13/F91</f>
        <v>1476.303182195</v>
      </c>
      <c r="J25" s="20">
        <v>1138.98</v>
      </c>
      <c r="K25" s="27"/>
    </row>
    <row r="26" spans="2:11" ht="12.75">
      <c r="B26" s="161"/>
      <c r="G26" s="33"/>
      <c r="H26" s="20"/>
      <c r="I26" s="33"/>
      <c r="J26" s="20"/>
      <c r="K26" s="27"/>
    </row>
    <row r="27" spans="2:11" ht="15.75">
      <c r="B27" s="164"/>
      <c r="C27" s="165" t="s">
        <v>28</v>
      </c>
      <c r="D27" s="165"/>
      <c r="E27" s="87"/>
      <c r="F27" s="149"/>
      <c r="G27" s="23">
        <f>G23-G25</f>
        <v>4420</v>
      </c>
      <c r="H27" s="23">
        <f>H23-H25</f>
        <v>3534.3606064640003</v>
      </c>
      <c r="I27" s="23">
        <f>I23-I25</f>
        <v>16224.431653799997</v>
      </c>
      <c r="J27" s="23">
        <f>J23-J25</f>
        <v>13349.58</v>
      </c>
      <c r="K27" s="28"/>
    </row>
    <row r="28" spans="2:11" ht="12.75">
      <c r="B28" s="161"/>
      <c r="F28" s="86"/>
      <c r="G28" s="33"/>
      <c r="H28" s="20"/>
      <c r="I28" s="33"/>
      <c r="J28" s="20"/>
      <c r="K28" s="27"/>
    </row>
    <row r="29" spans="2:11" ht="15.75">
      <c r="B29" s="162" t="s">
        <v>111</v>
      </c>
      <c r="C29" s="150" t="s">
        <v>112</v>
      </c>
      <c r="D29" s="150"/>
      <c r="G29" s="33"/>
      <c r="H29" s="20"/>
      <c r="I29" s="33"/>
      <c r="J29" s="20"/>
      <c r="K29" s="27"/>
    </row>
    <row r="30" spans="2:11" ht="12.75">
      <c r="B30" s="161"/>
      <c r="G30" s="33"/>
      <c r="H30" s="20"/>
      <c r="I30" s="33"/>
      <c r="J30" s="20"/>
      <c r="K30" s="27"/>
    </row>
    <row r="31" spans="2:11" ht="12.75">
      <c r="B31" s="161"/>
      <c r="C31" s="17" t="s">
        <v>47</v>
      </c>
      <c r="D31" s="17" t="s">
        <v>106</v>
      </c>
      <c r="F31" s="152" t="s">
        <v>107</v>
      </c>
      <c r="G31" s="33">
        <v>638.32</v>
      </c>
      <c r="H31" s="20">
        <v>560.23</v>
      </c>
      <c r="I31" s="33">
        <v>2708.78</v>
      </c>
      <c r="J31" s="20">
        <v>2288.84</v>
      </c>
      <c r="K31" s="27"/>
    </row>
    <row r="32" spans="2:11" ht="12.75">
      <c r="B32" s="161"/>
      <c r="F32" s="152" t="s">
        <v>109</v>
      </c>
      <c r="G32" s="33">
        <v>-42.34</v>
      </c>
      <c r="H32" s="20">
        <f>-'[1]Page 1'!$G$20/F91-0.01+0.02+39.99</f>
        <v>-68.49888481999989</v>
      </c>
      <c r="I32" s="33">
        <v>-171.81</v>
      </c>
      <c r="J32" s="20">
        <v>-195.23</v>
      </c>
      <c r="K32" s="27"/>
    </row>
    <row r="33" spans="2:11" ht="15.75">
      <c r="B33" s="161"/>
      <c r="F33" s="150" t="s">
        <v>108</v>
      </c>
      <c r="G33" s="23">
        <f>G31+G32</f>
        <v>595.98</v>
      </c>
      <c r="H33" s="23">
        <f>H31+H32</f>
        <v>491.73111518000013</v>
      </c>
      <c r="I33" s="23">
        <f>I31+I32</f>
        <v>2536.9700000000003</v>
      </c>
      <c r="J33" s="23">
        <f>J31+J32</f>
        <v>2093.61</v>
      </c>
      <c r="K33" s="28"/>
    </row>
    <row r="34" spans="2:11" ht="12.75">
      <c r="B34" s="161"/>
      <c r="G34" s="33"/>
      <c r="H34" s="20"/>
      <c r="I34" s="33"/>
      <c r="J34" s="20"/>
      <c r="K34" s="27"/>
    </row>
    <row r="35" spans="2:11" ht="12.75">
      <c r="B35" s="161"/>
      <c r="C35" s="17" t="s">
        <v>48</v>
      </c>
      <c r="D35" s="17" t="s">
        <v>93</v>
      </c>
      <c r="G35" s="33">
        <v>97.8</v>
      </c>
      <c r="H35" s="20">
        <f>-'[1]Page 1'!$K$20/F91-0.01-40.36</f>
        <v>56.786187418</v>
      </c>
      <c r="I35" s="33">
        <v>258.09</v>
      </c>
      <c r="J35" s="20">
        <v>140.94</v>
      </c>
      <c r="K35" s="27"/>
    </row>
    <row r="36" spans="2:11" ht="12.75">
      <c r="B36" s="161"/>
      <c r="C36" s="17" t="s">
        <v>49</v>
      </c>
      <c r="D36" s="17" t="s">
        <v>97</v>
      </c>
      <c r="G36" s="33">
        <v>8.75</v>
      </c>
      <c r="H36" s="20">
        <f>-'[1]Page 1'!$O$20/F91-0.05</f>
        <v>2.5168325</v>
      </c>
      <c r="I36" s="33">
        <f>-'[1]Page 1'!$P$20/F91</f>
        <v>90.85645278400001</v>
      </c>
      <c r="J36" s="20">
        <v>96.41</v>
      </c>
      <c r="K36" s="27"/>
    </row>
    <row r="37" spans="2:11" ht="12.75">
      <c r="B37" s="161"/>
      <c r="C37" s="17" t="s">
        <v>50</v>
      </c>
      <c r="D37" s="17" t="s">
        <v>95</v>
      </c>
      <c r="G37" s="33">
        <v>78.69</v>
      </c>
      <c r="H37" s="20">
        <f>-'[1]Page 1'!$S$20/F91-0.01+0.01-0.09</f>
        <v>53.747205053000066</v>
      </c>
      <c r="I37" s="33">
        <f>-'[1]Page 1'!$T$20/F91</f>
        <v>351.41901454412624</v>
      </c>
      <c r="J37" s="20">
        <v>279.99</v>
      </c>
      <c r="K37" s="27"/>
    </row>
    <row r="38" spans="2:11" ht="12.75">
      <c r="B38" s="161"/>
      <c r="G38" s="48"/>
      <c r="H38" s="22"/>
      <c r="I38" s="48"/>
      <c r="J38" s="22"/>
      <c r="K38" s="27"/>
    </row>
    <row r="39" spans="2:11" ht="15.75">
      <c r="B39" s="161"/>
      <c r="C39" s="150" t="s">
        <v>110</v>
      </c>
      <c r="D39" s="150"/>
      <c r="G39" s="26">
        <f>G33+G35+G36+G37</f>
        <v>781.22</v>
      </c>
      <c r="H39" s="26">
        <f>H33+H35+H36+H37+0.01</f>
        <v>604.7913401510001</v>
      </c>
      <c r="I39" s="26">
        <f>I33+I35+I36+I37</f>
        <v>3237.3354673281265</v>
      </c>
      <c r="J39" s="26">
        <f>J33+J35+J36+J37</f>
        <v>2610.95</v>
      </c>
      <c r="K39" s="28"/>
    </row>
    <row r="40" spans="2:11" ht="12.75">
      <c r="B40" s="161"/>
      <c r="G40" s="33"/>
      <c r="H40" s="20"/>
      <c r="I40" s="33"/>
      <c r="J40" s="20"/>
      <c r="K40" s="27"/>
    </row>
    <row r="41" spans="2:11" ht="12.75">
      <c r="B41" s="161"/>
      <c r="C41" s="17" t="s">
        <v>115</v>
      </c>
      <c r="D41" s="17" t="s">
        <v>116</v>
      </c>
      <c r="E41" s="17" t="s">
        <v>117</v>
      </c>
      <c r="G41" s="33">
        <v>9.65</v>
      </c>
      <c r="H41" s="20">
        <f>'[1]Page 1'!$AA$28/F91+28.83</f>
        <v>1.2620551229999997</v>
      </c>
      <c r="I41" s="33">
        <f>+'[1]Page 1'!$AB$28/F91</f>
        <v>11.9317772</v>
      </c>
      <c r="J41" s="20">
        <v>42.43</v>
      </c>
      <c r="K41" s="27"/>
    </row>
    <row r="42" spans="2:11" s="156" customFormat="1" ht="27.75" customHeight="1">
      <c r="B42" s="163"/>
      <c r="D42" s="156" t="s">
        <v>118</v>
      </c>
      <c r="E42" s="255" t="s">
        <v>120</v>
      </c>
      <c r="F42" s="255"/>
      <c r="G42" s="167">
        <v>-9.66</v>
      </c>
      <c r="H42" s="167">
        <v>-28.01</v>
      </c>
      <c r="I42" s="167">
        <v>-43.78</v>
      </c>
      <c r="J42" s="167">
        <v>-104.55</v>
      </c>
      <c r="K42" s="157"/>
    </row>
    <row r="43" spans="2:11" ht="12.75">
      <c r="B43" s="161"/>
      <c r="E43" s="17" t="s">
        <v>119</v>
      </c>
      <c r="G43" s="20"/>
      <c r="H43" s="20"/>
      <c r="I43" s="20"/>
      <c r="J43" s="20"/>
      <c r="K43" s="27"/>
    </row>
    <row r="44" spans="2:11" ht="15.75">
      <c r="B44" s="161"/>
      <c r="C44" s="150" t="s">
        <v>79</v>
      </c>
      <c r="G44" s="26">
        <f>G39-G41-G42</f>
        <v>781.23</v>
      </c>
      <c r="H44" s="26">
        <f>H39-H41-H42</f>
        <v>631.5392850280001</v>
      </c>
      <c r="I44" s="26">
        <f>I39-I41-I42+0.01</f>
        <v>3269.193690128127</v>
      </c>
      <c r="J44" s="26">
        <f>J39-J41-J42</f>
        <v>2673.07</v>
      </c>
      <c r="K44" s="28"/>
    </row>
    <row r="45" spans="2:11" ht="15.75">
      <c r="B45" s="161"/>
      <c r="F45" s="150"/>
      <c r="G45" s="26"/>
      <c r="H45" s="26"/>
      <c r="I45" s="26"/>
      <c r="J45" s="26"/>
      <c r="K45" s="28"/>
    </row>
    <row r="46" spans="2:11" ht="15.75">
      <c r="B46" s="161"/>
      <c r="C46" s="17" t="s">
        <v>37</v>
      </c>
      <c r="G46" s="48">
        <v>213.76</v>
      </c>
      <c r="H46" s="48">
        <v>214.12</v>
      </c>
      <c r="I46" s="48">
        <v>988.82</v>
      </c>
      <c r="J46" s="48">
        <v>836</v>
      </c>
      <c r="K46" s="28"/>
    </row>
    <row r="47" spans="2:11" ht="15.75">
      <c r="B47" s="161"/>
      <c r="C47" s="150"/>
      <c r="G47" s="26"/>
      <c r="H47" s="26"/>
      <c r="I47" s="26"/>
      <c r="J47" s="26"/>
      <c r="K47" s="28"/>
    </row>
    <row r="48" spans="2:11" ht="15.75">
      <c r="B48" s="161"/>
      <c r="C48" s="150" t="s">
        <v>78</v>
      </c>
      <c r="G48" s="26">
        <f>+G44-G46</f>
        <v>567.47</v>
      </c>
      <c r="H48" s="26">
        <f>+H44-H46</f>
        <v>417.4192850280001</v>
      </c>
      <c r="I48" s="26">
        <f>+I44-I46</f>
        <v>2280.373690128127</v>
      </c>
      <c r="J48" s="26">
        <f>+J44-J46</f>
        <v>1837.0700000000002</v>
      </c>
      <c r="K48" s="28"/>
    </row>
    <row r="49" spans="2:11" ht="15.75">
      <c r="B49" s="161"/>
      <c r="C49" s="150"/>
      <c r="G49" s="26"/>
      <c r="H49" s="26"/>
      <c r="I49" s="26"/>
      <c r="J49" s="26"/>
      <c r="K49" s="28"/>
    </row>
    <row r="50" spans="2:10" ht="12.75">
      <c r="B50" s="161"/>
      <c r="C50" s="17" t="s">
        <v>38</v>
      </c>
      <c r="G50" s="115">
        <v>0.42</v>
      </c>
      <c r="H50" s="115">
        <v>354.33</v>
      </c>
      <c r="I50" s="20">
        <v>-45.02</v>
      </c>
      <c r="J50" s="115">
        <v>354.33</v>
      </c>
    </row>
    <row r="51" spans="2:11" ht="15.75">
      <c r="B51" s="161"/>
      <c r="C51" s="150"/>
      <c r="G51" s="26"/>
      <c r="H51" s="26"/>
      <c r="I51" s="26"/>
      <c r="J51" s="26"/>
      <c r="K51" s="28"/>
    </row>
    <row r="52" spans="2:10" ht="15.75">
      <c r="B52" s="164"/>
      <c r="C52" s="165" t="s">
        <v>39</v>
      </c>
      <c r="D52" s="87"/>
      <c r="E52" s="87"/>
      <c r="F52" s="149"/>
      <c r="G52" s="23">
        <f>+G48+G50</f>
        <v>567.89</v>
      </c>
      <c r="H52" s="23">
        <f>+H48+H50</f>
        <v>771.749285028</v>
      </c>
      <c r="I52" s="23">
        <f>+I48+I50</f>
        <v>2235.353690128127</v>
      </c>
      <c r="J52" s="23">
        <f>+J48+J50</f>
        <v>2191.4</v>
      </c>
    </row>
    <row r="53" spans="2:10" ht="12.75">
      <c r="B53" s="161"/>
      <c r="I53" s="89"/>
      <c r="J53" s="24"/>
    </row>
    <row r="54" spans="2:10" ht="15" customHeight="1">
      <c r="B54" s="162" t="s">
        <v>121</v>
      </c>
      <c r="C54" s="150" t="s">
        <v>122</v>
      </c>
      <c r="I54" s="33"/>
      <c r="J54" s="20"/>
    </row>
    <row r="55" spans="2:10" ht="12.75">
      <c r="B55" s="161"/>
      <c r="I55" s="33"/>
      <c r="J55" s="20"/>
    </row>
    <row r="56" spans="2:11" ht="12.75">
      <c r="B56" s="161"/>
      <c r="C56" s="17" t="s">
        <v>47</v>
      </c>
      <c r="D56" s="17" t="s">
        <v>106</v>
      </c>
      <c r="F56" s="152" t="s">
        <v>123</v>
      </c>
      <c r="I56" s="33">
        <v>1463.28</v>
      </c>
      <c r="J56" s="20">
        <v>1240.01</v>
      </c>
      <c r="K56" s="27"/>
    </row>
    <row r="57" spans="2:11" ht="12.75">
      <c r="B57" s="161"/>
      <c r="F57" s="152" t="s">
        <v>109</v>
      </c>
      <c r="I57" s="33">
        <v>489.3</v>
      </c>
      <c r="J57" s="20">
        <v>262.31</v>
      </c>
      <c r="K57" s="27"/>
    </row>
    <row r="58" spans="2:11" ht="15.75">
      <c r="B58" s="161"/>
      <c r="F58" s="150" t="s">
        <v>108</v>
      </c>
      <c r="G58" s="32"/>
      <c r="H58" s="32"/>
      <c r="I58" s="23">
        <f>I56+I57</f>
        <v>1952.58</v>
      </c>
      <c r="J58" s="23">
        <f>J56+J57</f>
        <v>1502.32</v>
      </c>
      <c r="K58" s="28"/>
    </row>
    <row r="59" spans="2:10" ht="12.75">
      <c r="B59" s="161"/>
      <c r="I59" s="33"/>
      <c r="J59" s="20"/>
    </row>
    <row r="60" spans="2:11" ht="12.75">
      <c r="B60" s="161"/>
      <c r="C60" s="17" t="s">
        <v>48</v>
      </c>
      <c r="D60" s="17" t="s">
        <v>93</v>
      </c>
      <c r="I60" s="33">
        <v>1374.22</v>
      </c>
      <c r="J60" s="20">
        <v>1400.61</v>
      </c>
      <c r="K60" s="27"/>
    </row>
    <row r="61" spans="2:11" ht="12.75">
      <c r="B61" s="161"/>
      <c r="C61" s="17" t="s">
        <v>49</v>
      </c>
      <c r="D61" s="17" t="s">
        <v>97</v>
      </c>
      <c r="I61" s="33">
        <v>1059.65</v>
      </c>
      <c r="J61" s="20">
        <v>739.72</v>
      </c>
      <c r="K61" s="27"/>
    </row>
    <row r="62" spans="2:11" ht="12.75">
      <c r="B62" s="161"/>
      <c r="C62" s="17" t="s">
        <v>50</v>
      </c>
      <c r="D62" s="17" t="s">
        <v>95</v>
      </c>
      <c r="I62" s="33">
        <v>1908.07</v>
      </c>
      <c r="J62" s="20">
        <v>1745.11</v>
      </c>
      <c r="K62" s="27"/>
    </row>
    <row r="63" spans="2:10" ht="12.75">
      <c r="B63" s="161"/>
      <c r="I63" s="33"/>
      <c r="J63" s="20"/>
    </row>
    <row r="64" spans="2:11" ht="15.75">
      <c r="B64" s="161"/>
      <c r="C64" s="150" t="s">
        <v>29</v>
      </c>
      <c r="G64" s="32"/>
      <c r="H64" s="32"/>
      <c r="I64" s="23">
        <f>I58+I60+I61+I62</f>
        <v>6294.52</v>
      </c>
      <c r="J64" s="23">
        <f>J58+J60+J61+J62</f>
        <v>5387.759999999999</v>
      </c>
      <c r="K64" s="28"/>
    </row>
    <row r="65" spans="2:10" ht="12.75">
      <c r="B65" s="161"/>
      <c r="J65" s="21"/>
    </row>
    <row r="66" spans="2:10" ht="37.5" customHeight="1">
      <c r="B66" s="256" t="s">
        <v>130</v>
      </c>
      <c r="C66" s="257"/>
      <c r="D66" s="257"/>
      <c r="E66" s="257"/>
      <c r="F66" s="257"/>
      <c r="G66" s="47"/>
      <c r="H66" s="30"/>
      <c r="I66" s="47"/>
      <c r="J66" s="25"/>
    </row>
    <row r="67" ht="12.75">
      <c r="C67" s="17" t="s">
        <v>124</v>
      </c>
    </row>
    <row r="68" ht="12.75">
      <c r="C68" s="17" t="s">
        <v>72</v>
      </c>
    </row>
    <row r="71" ht="12.75" hidden="1"/>
    <row r="72" ht="12.75" hidden="1"/>
    <row r="73" ht="12.75" hidden="1"/>
    <row r="74" spans="6:8" ht="12.75" hidden="1">
      <c r="F74" s="153" t="s">
        <v>18</v>
      </c>
      <c r="H74" s="12" t="s">
        <v>19</v>
      </c>
    </row>
    <row r="75" ht="12.75" hidden="1">
      <c r="F75" s="153" t="s">
        <v>20</v>
      </c>
    </row>
    <row r="76" ht="12.75" hidden="1">
      <c r="F76" s="153" t="s">
        <v>21</v>
      </c>
    </row>
    <row r="77" ht="12.75" hidden="1">
      <c r="F77" s="153" t="s">
        <v>22</v>
      </c>
    </row>
    <row r="78" spans="6:10" ht="12.75" hidden="1">
      <c r="F78" s="153" t="s">
        <v>23</v>
      </c>
      <c r="G78" s="154" t="s">
        <v>24</v>
      </c>
      <c r="J78" s="12" t="s">
        <v>25</v>
      </c>
    </row>
    <row r="79" ht="12.75" hidden="1"/>
    <row r="82" ht="13.5" customHeight="1"/>
    <row r="83" spans="2:11" s="2" customFormat="1" ht="12.75">
      <c r="B83" s="158"/>
      <c r="G83" s="88"/>
      <c r="H83" s="69"/>
      <c r="I83" s="9"/>
      <c r="J83" s="45"/>
      <c r="K83" s="50"/>
    </row>
    <row r="84" spans="2:11" s="2" customFormat="1" ht="12.75">
      <c r="B84" s="158"/>
      <c r="G84" s="88"/>
      <c r="H84" s="69"/>
      <c r="I84" s="9"/>
      <c r="J84" s="45"/>
      <c r="K84" s="50"/>
    </row>
    <row r="85" spans="2:11" s="2" customFormat="1" ht="12.75">
      <c r="B85" s="158"/>
      <c r="G85" s="88"/>
      <c r="H85" s="69"/>
      <c r="I85" s="9"/>
      <c r="J85" s="45"/>
      <c r="K85" s="50"/>
    </row>
    <row r="86" spans="2:11" s="2" customFormat="1" ht="12.75">
      <c r="B86" s="158"/>
      <c r="G86" s="88"/>
      <c r="H86" s="69"/>
      <c r="I86" s="9"/>
      <c r="J86" s="45"/>
      <c r="K86" s="50"/>
    </row>
    <row r="87" spans="2:11" s="2" customFormat="1" ht="12.75">
      <c r="B87" s="158"/>
      <c r="G87" s="88"/>
      <c r="H87" s="69"/>
      <c r="I87" s="9"/>
      <c r="J87" s="45"/>
      <c r="K87" s="50"/>
    </row>
    <row r="91" ht="12.75">
      <c r="F91" s="265">
        <v>10000000</v>
      </c>
    </row>
  </sheetData>
  <mergeCells count="5">
    <mergeCell ref="E42:F42"/>
    <mergeCell ref="B66:F66"/>
    <mergeCell ref="B3:J3"/>
    <mergeCell ref="B5:J5"/>
    <mergeCell ref="B6:J6"/>
  </mergeCells>
  <printOptions horizontalCentered="1" verticalCentered="1"/>
  <pageMargins left="0.5" right="0.25" top="0" bottom="0" header="0.5" footer="0.5"/>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B3:I32"/>
  <sheetViews>
    <sheetView view="pageBreakPreview" zoomScaleSheetLayoutView="100" workbookViewId="0" topLeftCell="A22">
      <selection activeCell="B21" sqref="B21"/>
    </sheetView>
  </sheetViews>
  <sheetFormatPr defaultColWidth="9.140625" defaultRowHeight="12.75"/>
  <cols>
    <col min="2" max="2" width="4.57421875" style="0" customWidth="1"/>
    <col min="3" max="3" width="17.28125" style="0" customWidth="1"/>
    <col min="4" max="4" width="16.7109375" style="0" customWidth="1"/>
    <col min="5" max="5" width="15.7109375" style="0" customWidth="1"/>
    <col min="6" max="6" width="16.57421875" style="0" bestFit="1" customWidth="1"/>
    <col min="7" max="7" width="1.8515625" style="0" customWidth="1"/>
    <col min="8" max="8" width="16.57421875" style="0" bestFit="1" customWidth="1"/>
  </cols>
  <sheetData>
    <row r="3" spans="2:8" ht="12.75">
      <c r="B3" s="252" t="s">
        <v>131</v>
      </c>
      <c r="C3" s="252"/>
      <c r="D3" s="252"/>
      <c r="E3" s="252"/>
      <c r="F3" s="252"/>
      <c r="G3" s="252"/>
      <c r="H3" s="252"/>
    </row>
    <row r="6" spans="2:8" ht="12.75">
      <c r="B6" s="193"/>
      <c r="C6" s="193"/>
      <c r="D6" s="193"/>
      <c r="E6" s="193"/>
      <c r="F6" s="237"/>
      <c r="G6" s="237"/>
      <c r="H6" s="237" t="s">
        <v>1</v>
      </c>
    </row>
    <row r="7" spans="2:8" ht="12.75">
      <c r="B7" s="183"/>
      <c r="C7" s="184"/>
      <c r="D7" s="184"/>
      <c r="E7" s="184"/>
      <c r="F7" s="195" t="s">
        <v>33</v>
      </c>
      <c r="G7" s="185"/>
      <c r="H7" s="185" t="s">
        <v>33</v>
      </c>
    </row>
    <row r="8" spans="2:8" ht="12.75">
      <c r="B8" s="192"/>
      <c r="C8" s="193"/>
      <c r="D8" s="193"/>
      <c r="E8" s="193"/>
      <c r="F8" s="196" t="s">
        <v>132</v>
      </c>
      <c r="G8" s="194"/>
      <c r="H8" s="194" t="s">
        <v>133</v>
      </c>
    </row>
    <row r="9" spans="2:8" ht="12.75">
      <c r="B9" s="186"/>
      <c r="C9" s="187"/>
      <c r="D9" s="187"/>
      <c r="E9" s="187"/>
      <c r="F9" s="203"/>
      <c r="G9" s="188"/>
      <c r="H9" s="188"/>
    </row>
    <row r="10" spans="2:8" ht="12.75">
      <c r="B10" s="189" t="s">
        <v>134</v>
      </c>
      <c r="C10" s="125"/>
      <c r="D10" s="125"/>
      <c r="E10" s="125"/>
      <c r="F10" s="197">
        <v>2235.35</v>
      </c>
      <c r="G10" s="198"/>
      <c r="H10" s="198">
        <v>2191.4</v>
      </c>
    </row>
    <row r="11" spans="2:8" ht="12.75">
      <c r="B11" s="186" t="s">
        <v>135</v>
      </c>
      <c r="C11" s="187"/>
      <c r="D11" s="187"/>
      <c r="E11" s="187"/>
      <c r="F11" s="199">
        <v>611.41</v>
      </c>
      <c r="G11" s="200"/>
      <c r="H11" s="200">
        <v>387.84</v>
      </c>
    </row>
    <row r="12" spans="2:8" ht="12.75">
      <c r="B12" s="186" t="s">
        <v>136</v>
      </c>
      <c r="C12" s="187"/>
      <c r="D12" s="187"/>
      <c r="E12" s="187"/>
      <c r="F12" s="199">
        <f>SUM(F10:F11)</f>
        <v>2846.7599999999998</v>
      </c>
      <c r="G12" s="200"/>
      <c r="H12" s="200">
        <f>SUM(H10:H11)</f>
        <v>2579.2400000000002</v>
      </c>
    </row>
    <row r="13" spans="2:8" ht="12.75">
      <c r="B13" s="186" t="s">
        <v>137</v>
      </c>
      <c r="C13" s="187"/>
      <c r="D13" s="187"/>
      <c r="E13" s="187"/>
      <c r="F13" s="204">
        <v>0</v>
      </c>
      <c r="G13" s="241"/>
      <c r="H13" s="200">
        <v>15.14</v>
      </c>
    </row>
    <row r="14" spans="2:8" ht="12.75">
      <c r="B14" s="186" t="s">
        <v>138</v>
      </c>
      <c r="C14" s="187"/>
      <c r="D14" s="187"/>
      <c r="E14" s="187"/>
      <c r="F14" s="199">
        <f>SUM(F12:F13)</f>
        <v>2846.7599999999998</v>
      </c>
      <c r="G14" s="200"/>
      <c r="H14" s="200">
        <f>SUM(H12:H13)</f>
        <v>2594.38</v>
      </c>
    </row>
    <row r="15" spans="2:8" ht="12.75">
      <c r="B15" s="186"/>
      <c r="C15" s="187"/>
      <c r="D15" s="187"/>
      <c r="E15" s="187"/>
      <c r="F15" s="199"/>
      <c r="G15" s="200"/>
      <c r="H15" s="200"/>
    </row>
    <row r="16" spans="2:8" ht="12.75">
      <c r="B16" s="189" t="s">
        <v>186</v>
      </c>
      <c r="C16" s="125"/>
      <c r="D16" s="125"/>
      <c r="E16" s="125"/>
      <c r="F16" s="199"/>
      <c r="G16" s="200"/>
      <c r="H16" s="200"/>
    </row>
    <row r="17" spans="2:8" ht="12.75">
      <c r="B17" s="186" t="s">
        <v>47</v>
      </c>
      <c r="C17" s="187" t="s">
        <v>139</v>
      </c>
      <c r="D17" s="187"/>
      <c r="E17" s="187"/>
      <c r="F17" s="240">
        <v>1150</v>
      </c>
      <c r="G17" s="174"/>
      <c r="H17" s="200">
        <v>1100</v>
      </c>
    </row>
    <row r="18" spans="2:9" ht="12.75">
      <c r="B18" s="186" t="s">
        <v>48</v>
      </c>
      <c r="C18" s="187" t="s">
        <v>140</v>
      </c>
      <c r="D18" s="187"/>
      <c r="E18" s="187"/>
      <c r="F18" s="205">
        <f>F14-F17-F19</f>
        <v>562.0599999999997</v>
      </c>
      <c r="G18" s="242"/>
      <c r="H18" s="200">
        <v>611.41</v>
      </c>
      <c r="I18" s="202"/>
    </row>
    <row r="19" spans="2:8" ht="12.75">
      <c r="B19" s="190" t="s">
        <v>141</v>
      </c>
      <c r="C19" s="191"/>
      <c r="D19" s="191"/>
      <c r="E19" s="191"/>
      <c r="F19" s="236">
        <v>1134.7</v>
      </c>
      <c r="G19" s="243" t="s">
        <v>188</v>
      </c>
      <c r="H19" s="201">
        <f>+H14-H17-H18</f>
        <v>882.9700000000001</v>
      </c>
    </row>
    <row r="20" spans="2:8" ht="12.75">
      <c r="B20" s="244" t="s">
        <v>189</v>
      </c>
      <c r="C20" s="221"/>
      <c r="D20" s="221"/>
      <c r="E20" s="221"/>
      <c r="F20" s="221"/>
      <c r="G20" s="221"/>
      <c r="H20" s="221"/>
    </row>
    <row r="22" ht="12.75">
      <c r="B22" s="182" t="s">
        <v>17</v>
      </c>
    </row>
    <row r="23" ht="12.75">
      <c r="B23" s="182"/>
    </row>
    <row r="24" spans="2:8" ht="25.5" customHeight="1">
      <c r="B24" s="208" t="s">
        <v>58</v>
      </c>
      <c r="C24" s="246" t="s">
        <v>142</v>
      </c>
      <c r="D24" s="246"/>
      <c r="E24" s="246"/>
      <c r="F24" s="246"/>
      <c r="G24" s="246"/>
      <c r="H24" s="246"/>
    </row>
    <row r="25" spans="2:8" ht="12.75">
      <c r="B25" s="208"/>
      <c r="C25" s="213"/>
      <c r="D25" s="213"/>
      <c r="E25" s="213"/>
      <c r="F25" s="213"/>
      <c r="G25" s="213"/>
      <c r="H25" s="213"/>
    </row>
    <row r="26" spans="2:3" s="207" customFormat="1" ht="12.75">
      <c r="B26" s="206" t="s">
        <v>61</v>
      </c>
      <c r="C26" s="207" t="s">
        <v>143</v>
      </c>
    </row>
    <row r="27" s="207" customFormat="1" ht="12.75">
      <c r="B27" s="206"/>
    </row>
    <row r="28" spans="2:8" s="129" customFormat="1" ht="38.25" customHeight="1">
      <c r="B28" s="208" t="s">
        <v>63</v>
      </c>
      <c r="C28" s="246" t="s">
        <v>187</v>
      </c>
      <c r="D28" s="246"/>
      <c r="E28" s="246"/>
      <c r="F28" s="246"/>
      <c r="G28" s="246"/>
      <c r="H28" s="246"/>
    </row>
    <row r="29" spans="2:8" s="129" customFormat="1" ht="12.75">
      <c r="B29" s="208"/>
      <c r="C29" s="213"/>
      <c r="D29" s="213"/>
      <c r="E29" s="213"/>
      <c r="F29" s="213"/>
      <c r="G29" s="213"/>
      <c r="H29" s="213"/>
    </row>
    <row r="30" spans="2:8" ht="24.75" customHeight="1">
      <c r="B30" s="208" t="s">
        <v>65</v>
      </c>
      <c r="C30" s="246" t="s">
        <v>184</v>
      </c>
      <c r="D30" s="246"/>
      <c r="E30" s="246"/>
      <c r="F30" s="246"/>
      <c r="G30" s="246"/>
      <c r="H30" s="246"/>
    </row>
    <row r="31" spans="2:8" ht="12.75">
      <c r="B31" s="208"/>
      <c r="C31" s="213"/>
      <c r="D31" s="213"/>
      <c r="E31" s="213"/>
      <c r="F31" s="213"/>
      <c r="G31" s="213"/>
      <c r="H31" s="213"/>
    </row>
    <row r="32" spans="2:3" ht="12.75">
      <c r="B32" s="208" t="s">
        <v>68</v>
      </c>
      <c r="C32" t="s">
        <v>185</v>
      </c>
    </row>
  </sheetData>
  <mergeCells count="4">
    <mergeCell ref="B3:H3"/>
    <mergeCell ref="C28:H28"/>
    <mergeCell ref="C24:H24"/>
    <mergeCell ref="C30:H30"/>
  </mergeCells>
  <printOptions horizontalCentered="1"/>
  <pageMargins left="0.75" right="0.5" top="1" bottom="1" header="0.5" footer="0.5"/>
  <pageSetup fitToHeight="1" fitToWidth="1" horizontalDpi="300" verticalDpi="300" orientation="portrait" paperSize="9" scale="92" r:id="rId1"/>
</worksheet>
</file>

<file path=xl/worksheets/sheet5.xml><?xml version="1.0" encoding="utf-8"?>
<worksheet xmlns="http://schemas.openxmlformats.org/spreadsheetml/2006/main" xmlns:r="http://schemas.openxmlformats.org/officeDocument/2006/relationships">
  <sheetPr>
    <pageSetUpPr fitToPage="1"/>
  </sheetPr>
  <dimension ref="B3:M47"/>
  <sheetViews>
    <sheetView zoomScale="75" zoomScaleNormal="75" workbookViewId="0" topLeftCell="A31">
      <selection activeCell="M29" sqref="M29"/>
    </sheetView>
  </sheetViews>
  <sheetFormatPr defaultColWidth="9.140625" defaultRowHeight="12.75"/>
  <cols>
    <col min="1" max="1" width="2.28125" style="0" customWidth="1"/>
    <col min="2" max="2" width="3.8515625" style="0" customWidth="1"/>
    <col min="9" max="9" width="4.7109375" style="216" customWidth="1"/>
    <col min="10" max="10" width="12.421875" style="0" customWidth="1"/>
    <col min="11" max="11" width="14.28125" style="0" bestFit="1" customWidth="1"/>
    <col min="12" max="12" width="23.57421875" style="0" customWidth="1"/>
  </cols>
  <sheetData>
    <row r="3" spans="2:11" ht="12.75">
      <c r="B3" s="263" t="s">
        <v>154</v>
      </c>
      <c r="C3" s="263"/>
      <c r="D3" s="263"/>
      <c r="E3" s="263"/>
      <c r="F3" s="263"/>
      <c r="G3" s="263"/>
      <c r="H3" s="263"/>
      <c r="I3" s="263"/>
      <c r="J3" s="263"/>
      <c r="K3" s="263"/>
    </row>
    <row r="4" spans="2:11" ht="12.75">
      <c r="B4" s="263" t="s">
        <v>155</v>
      </c>
      <c r="C4" s="263"/>
      <c r="D4" s="263"/>
      <c r="E4" s="263"/>
      <c r="F4" s="263"/>
      <c r="G4" s="263"/>
      <c r="H4" s="263"/>
      <c r="I4" s="263"/>
      <c r="J4" s="263"/>
      <c r="K4" s="263"/>
    </row>
    <row r="5" spans="2:11" ht="12.75">
      <c r="B5" s="216"/>
      <c r="C5" s="216"/>
      <c r="D5" s="216"/>
      <c r="E5" s="216"/>
      <c r="F5" s="216"/>
      <c r="G5" s="216"/>
      <c r="H5" s="216"/>
      <c r="J5" s="216"/>
      <c r="K5" s="216"/>
    </row>
    <row r="6" ht="12.75">
      <c r="K6" s="238" t="s">
        <v>1</v>
      </c>
    </row>
    <row r="7" spans="2:11" ht="24.75" customHeight="1">
      <c r="B7" s="183"/>
      <c r="C7" s="184"/>
      <c r="D7" s="184"/>
      <c r="E7" s="184"/>
      <c r="F7" s="184"/>
      <c r="G7" s="184"/>
      <c r="H7" s="184"/>
      <c r="I7" s="223"/>
      <c r="J7" s="261" t="s">
        <v>156</v>
      </c>
      <c r="K7" s="262"/>
    </row>
    <row r="8" spans="2:11" ht="12.75">
      <c r="B8" s="192"/>
      <c r="C8" s="193"/>
      <c r="D8" s="193"/>
      <c r="E8" s="193"/>
      <c r="F8" s="193"/>
      <c r="G8" s="193"/>
      <c r="H8" s="193"/>
      <c r="I8" s="227"/>
      <c r="J8" s="233" t="s">
        <v>43</v>
      </c>
      <c r="K8" s="233" t="s">
        <v>32</v>
      </c>
    </row>
    <row r="9" spans="2:11" ht="12.75">
      <c r="B9" s="186"/>
      <c r="C9" s="187"/>
      <c r="D9" s="187"/>
      <c r="E9" s="187"/>
      <c r="F9" s="187"/>
      <c r="G9" s="187"/>
      <c r="H9" s="187"/>
      <c r="I9" s="224"/>
      <c r="J9" s="228"/>
      <c r="K9" s="228"/>
    </row>
    <row r="10" spans="2:11" ht="12.75">
      <c r="B10" s="104" t="s">
        <v>4</v>
      </c>
      <c r="C10" s="2"/>
      <c r="D10" s="2"/>
      <c r="E10" s="2"/>
      <c r="F10" s="2"/>
      <c r="G10" s="187"/>
      <c r="H10" s="187"/>
      <c r="I10" s="224"/>
      <c r="J10" s="199">
        <v>17222.25</v>
      </c>
      <c r="K10" s="199">
        <v>14177.58</v>
      </c>
    </row>
    <row r="11" spans="2:11" ht="12.75">
      <c r="B11" s="104" t="s">
        <v>5</v>
      </c>
      <c r="C11" s="2"/>
      <c r="D11" s="2"/>
      <c r="E11" s="2"/>
      <c r="F11" s="2"/>
      <c r="G11" s="187"/>
      <c r="H11" s="187"/>
      <c r="I11" s="224" t="s">
        <v>157</v>
      </c>
      <c r="J11" s="199">
        <v>10317.56</v>
      </c>
      <c r="K11" s="199">
        <v>8057.75</v>
      </c>
    </row>
    <row r="12" spans="2:11" ht="12.75">
      <c r="B12" s="104" t="s">
        <v>6</v>
      </c>
      <c r="C12" s="2"/>
      <c r="D12" s="2"/>
      <c r="E12" s="2"/>
      <c r="F12" s="2"/>
      <c r="G12" s="187"/>
      <c r="H12" s="187"/>
      <c r="I12" s="224" t="s">
        <v>158</v>
      </c>
      <c r="J12" s="199">
        <v>320.43</v>
      </c>
      <c r="K12" s="199">
        <v>258.96</v>
      </c>
    </row>
    <row r="13" spans="2:11" ht="12.75">
      <c r="B13" s="104" t="s">
        <v>7</v>
      </c>
      <c r="C13" s="2"/>
      <c r="D13" s="2"/>
      <c r="E13" s="2"/>
      <c r="F13" s="2"/>
      <c r="G13" s="187"/>
      <c r="H13" s="187"/>
      <c r="I13" s="224"/>
      <c r="J13" s="199">
        <f>SUM(J11:J12)</f>
        <v>10637.99</v>
      </c>
      <c r="K13" s="199">
        <f>SUM(K11:K12)</f>
        <v>8316.71</v>
      </c>
    </row>
    <row r="14" spans="2:11" ht="12.75">
      <c r="B14" s="70" t="s">
        <v>8</v>
      </c>
      <c r="C14" s="99"/>
      <c r="D14" s="99"/>
      <c r="E14" s="99"/>
      <c r="F14" s="99"/>
      <c r="G14" s="221"/>
      <c r="H14" s="221"/>
      <c r="I14" s="222"/>
      <c r="J14" s="229"/>
      <c r="K14" s="229"/>
    </row>
    <row r="15" spans="2:11" ht="12.75">
      <c r="B15" s="104" t="s">
        <v>9</v>
      </c>
      <c r="C15" s="2"/>
      <c r="D15" s="2"/>
      <c r="E15" s="2"/>
      <c r="F15" s="2"/>
      <c r="G15" s="187"/>
      <c r="H15" s="187"/>
      <c r="I15" s="224" t="s">
        <v>159</v>
      </c>
      <c r="J15" s="199">
        <f>4018.97+2882.35-13.92</f>
        <v>6887.4</v>
      </c>
      <c r="K15" s="230">
        <v>5167.86</v>
      </c>
    </row>
    <row r="16" spans="2:11" ht="12.75">
      <c r="B16" s="105" t="s">
        <v>47</v>
      </c>
      <c r="C16" s="98" t="s">
        <v>51</v>
      </c>
      <c r="D16" s="218"/>
      <c r="E16" s="218"/>
      <c r="F16" s="218"/>
      <c r="G16" s="187"/>
      <c r="H16" s="187"/>
      <c r="I16" s="224"/>
      <c r="J16" s="199">
        <f>-125.12-0.21</f>
        <v>-125.33</v>
      </c>
      <c r="K16" s="230">
        <v>-77.19</v>
      </c>
    </row>
    <row r="17" spans="2:11" ht="12.75">
      <c r="B17" s="105" t="s">
        <v>48</v>
      </c>
      <c r="C17" s="98" t="s">
        <v>52</v>
      </c>
      <c r="D17" s="218"/>
      <c r="E17" s="218"/>
      <c r="F17" s="218"/>
      <c r="G17" s="187"/>
      <c r="H17" s="187"/>
      <c r="I17" s="224"/>
      <c r="J17" s="235">
        <f>2791.41+1365.01-12.42+0.3</f>
        <v>4144.3</v>
      </c>
      <c r="K17" s="199">
        <v>2862.46</v>
      </c>
    </row>
    <row r="18" spans="2:11" ht="12.75">
      <c r="B18" s="105" t="s">
        <v>49</v>
      </c>
      <c r="C18" s="218" t="s">
        <v>53</v>
      </c>
      <c r="D18" s="218"/>
      <c r="E18" s="218"/>
      <c r="F18" s="218"/>
      <c r="G18" s="187"/>
      <c r="H18" s="187"/>
      <c r="I18" s="224"/>
      <c r="J18" s="199">
        <v>749.46</v>
      </c>
      <c r="K18" s="199">
        <v>612.16</v>
      </c>
    </row>
    <row r="19" spans="2:11" ht="12.75">
      <c r="B19" s="105" t="s">
        <v>50</v>
      </c>
      <c r="C19" s="98" t="s">
        <v>54</v>
      </c>
      <c r="D19" s="218"/>
      <c r="E19" s="218"/>
      <c r="F19" s="218"/>
      <c r="G19" s="187"/>
      <c r="H19" s="187"/>
      <c r="I19" s="224"/>
      <c r="J19" s="199">
        <v>2118.97</v>
      </c>
      <c r="K19" s="199">
        <v>1770.43</v>
      </c>
    </row>
    <row r="20" spans="2:11" ht="12.75">
      <c r="B20" s="104" t="s">
        <v>10</v>
      </c>
      <c r="C20" s="2"/>
      <c r="D20" s="2"/>
      <c r="E20" s="2"/>
      <c r="F20" s="2"/>
      <c r="G20" s="187"/>
      <c r="H20" s="187"/>
      <c r="I20" s="224" t="s">
        <v>160</v>
      </c>
      <c r="J20" s="199">
        <v>13.92</v>
      </c>
      <c r="K20" s="199">
        <v>44.75</v>
      </c>
    </row>
    <row r="21" spans="2:13" ht="12.75">
      <c r="B21" s="104" t="s">
        <v>11</v>
      </c>
      <c r="C21" s="2"/>
      <c r="D21" s="2"/>
      <c r="E21" s="2"/>
      <c r="F21" s="2"/>
      <c r="G21" s="187"/>
      <c r="H21" s="187"/>
      <c r="I21" s="224" t="s">
        <v>161</v>
      </c>
      <c r="J21" s="199">
        <v>359.49</v>
      </c>
      <c r="K21" s="199">
        <v>336.64</v>
      </c>
      <c r="M21" s="187"/>
    </row>
    <row r="22" spans="2:13" ht="12.75">
      <c r="B22" s="104" t="s">
        <v>34</v>
      </c>
      <c r="C22" s="2"/>
      <c r="D22" s="2"/>
      <c r="E22" s="2"/>
      <c r="F22" s="2"/>
      <c r="G22" s="187"/>
      <c r="H22" s="187"/>
      <c r="I22" s="224" t="s">
        <v>162</v>
      </c>
      <c r="J22" s="199">
        <f>J13-J21-J20-J15</f>
        <v>3377.1800000000003</v>
      </c>
      <c r="K22" s="199">
        <f>K13-K21-K20-K15</f>
        <v>2767.459999999999</v>
      </c>
      <c r="L22" s="106"/>
      <c r="M22" s="187"/>
    </row>
    <row r="23" spans="2:11" ht="12.75">
      <c r="B23" s="70" t="s">
        <v>8</v>
      </c>
      <c r="C23" s="99"/>
      <c r="D23" s="99"/>
      <c r="E23" s="99"/>
      <c r="F23" s="99"/>
      <c r="G23" s="221"/>
      <c r="H23" s="221"/>
      <c r="I23" s="222"/>
      <c r="J23" s="229"/>
      <c r="K23" s="229"/>
    </row>
    <row r="24" spans="2:11" ht="12.75">
      <c r="B24" s="104" t="s">
        <v>163</v>
      </c>
      <c r="C24" s="2"/>
      <c r="D24" s="2"/>
      <c r="E24" s="2"/>
      <c r="F24" s="2"/>
      <c r="G24" s="187"/>
      <c r="H24" s="187"/>
      <c r="I24" s="224" t="s">
        <v>183</v>
      </c>
      <c r="J24" s="199">
        <v>1023.88</v>
      </c>
      <c r="K24" s="199">
        <v>862.87</v>
      </c>
    </row>
    <row r="25" spans="2:11" ht="12.75">
      <c r="B25" s="104" t="s">
        <v>148</v>
      </c>
      <c r="C25" s="2"/>
      <c r="D25" s="2"/>
      <c r="E25" s="2"/>
      <c r="F25" s="2"/>
      <c r="G25" s="187"/>
      <c r="H25" s="187"/>
      <c r="I25" s="224" t="s">
        <v>164</v>
      </c>
      <c r="J25" s="199">
        <f>J22-J24</f>
        <v>2353.3</v>
      </c>
      <c r="K25" s="199">
        <f>+K22-K24</f>
        <v>1904.5899999999992</v>
      </c>
    </row>
    <row r="26" spans="2:12" ht="12.75">
      <c r="B26" s="104" t="s">
        <v>35</v>
      </c>
      <c r="C26" s="2"/>
      <c r="D26" s="2"/>
      <c r="E26" s="2"/>
      <c r="F26" s="2"/>
      <c r="G26" s="187"/>
      <c r="H26" s="187"/>
      <c r="I26" s="224" t="s">
        <v>165</v>
      </c>
      <c r="J26" s="199">
        <v>-45.02</v>
      </c>
      <c r="K26" s="199">
        <v>354.33</v>
      </c>
      <c r="L26" s="202"/>
    </row>
    <row r="27" spans="2:11" s="129" customFormat="1" ht="24.75" customHeight="1">
      <c r="B27" s="260" t="s">
        <v>166</v>
      </c>
      <c r="C27" s="255"/>
      <c r="D27" s="255"/>
      <c r="E27" s="255"/>
      <c r="F27" s="255"/>
      <c r="G27" s="255"/>
      <c r="H27" s="255"/>
      <c r="I27" s="225" t="s">
        <v>167</v>
      </c>
      <c r="J27" s="214">
        <f>J25+J26</f>
        <v>2308.28</v>
      </c>
      <c r="K27" s="214">
        <v>2258.92</v>
      </c>
    </row>
    <row r="28" spans="2:11" s="129" customFormat="1" ht="12.75">
      <c r="B28" s="260" t="s">
        <v>168</v>
      </c>
      <c r="C28" s="255"/>
      <c r="D28" s="255"/>
      <c r="E28" s="255"/>
      <c r="F28" s="255"/>
      <c r="G28" s="255"/>
      <c r="H28" s="255"/>
      <c r="I28" s="225" t="s">
        <v>169</v>
      </c>
      <c r="J28" s="214">
        <v>5.6</v>
      </c>
      <c r="K28" s="214">
        <v>2.07</v>
      </c>
    </row>
    <row r="29" spans="2:11" s="129" customFormat="1" ht="12.75">
      <c r="B29" s="260" t="s">
        <v>170</v>
      </c>
      <c r="C29" s="255"/>
      <c r="D29" s="255"/>
      <c r="E29" s="255"/>
      <c r="F29" s="255"/>
      <c r="G29" s="255"/>
      <c r="H29" s="255"/>
      <c r="I29" s="225" t="s">
        <v>171</v>
      </c>
      <c r="J29" s="214">
        <f>J28+J27</f>
        <v>2313.88</v>
      </c>
      <c r="K29" s="214">
        <v>2260.99</v>
      </c>
    </row>
    <row r="30" spans="2:11" s="129" customFormat="1" ht="12.75">
      <c r="B30" s="260" t="s">
        <v>172</v>
      </c>
      <c r="C30" s="255"/>
      <c r="D30" s="255"/>
      <c r="E30" s="255"/>
      <c r="F30" s="255"/>
      <c r="G30" s="255"/>
      <c r="H30" s="255"/>
      <c r="I30" s="225" t="s">
        <v>173</v>
      </c>
      <c r="J30" s="214">
        <v>18.5</v>
      </c>
      <c r="K30" s="214">
        <v>15.57</v>
      </c>
    </row>
    <row r="31" spans="2:12" s="129" customFormat="1" ht="12.75">
      <c r="B31" s="260" t="s">
        <v>174</v>
      </c>
      <c r="C31" s="255"/>
      <c r="D31" s="255"/>
      <c r="E31" s="255"/>
      <c r="F31" s="255"/>
      <c r="G31" s="255"/>
      <c r="H31" s="255"/>
      <c r="I31" s="225"/>
      <c r="J31" s="214">
        <f>J29-J30</f>
        <v>2295.38</v>
      </c>
      <c r="K31" s="214">
        <f>+K29-K30</f>
        <v>2245.4199999999996</v>
      </c>
      <c r="L31" s="232"/>
    </row>
    <row r="32" spans="2:11" s="129" customFormat="1" ht="12.75">
      <c r="B32" s="260" t="s">
        <v>13</v>
      </c>
      <c r="C32" s="255"/>
      <c r="D32" s="255"/>
      <c r="E32" s="255"/>
      <c r="F32" s="255"/>
      <c r="G32" s="255"/>
      <c r="H32" s="255"/>
      <c r="I32" s="225" t="s">
        <v>175</v>
      </c>
      <c r="J32" s="214">
        <v>375.52</v>
      </c>
      <c r="K32" s="214">
        <v>249.43</v>
      </c>
    </row>
    <row r="33" spans="2:11" s="129" customFormat="1" ht="12.75">
      <c r="B33" s="260" t="s">
        <v>176</v>
      </c>
      <c r="C33" s="255"/>
      <c r="D33" s="255"/>
      <c r="E33" s="255"/>
      <c r="F33" s="255"/>
      <c r="G33" s="255"/>
      <c r="H33" s="255"/>
      <c r="I33" s="225"/>
      <c r="J33" s="214"/>
      <c r="K33" s="214"/>
    </row>
    <row r="34" spans="2:11" ht="12.75">
      <c r="B34" s="58" t="s">
        <v>14</v>
      </c>
      <c r="C34" s="2"/>
      <c r="D34" s="2"/>
      <c r="E34" s="2"/>
      <c r="F34" s="2"/>
      <c r="G34" s="187"/>
      <c r="H34" s="187"/>
      <c r="I34" s="224" t="s">
        <v>177</v>
      </c>
      <c r="J34" s="234">
        <f>9845.38-995.12-139.58</f>
        <v>8710.679999999998</v>
      </c>
      <c r="K34" s="199">
        <v>7624.6</v>
      </c>
    </row>
    <row r="35" spans="2:11" ht="12.75">
      <c r="B35" s="80" t="s">
        <v>36</v>
      </c>
      <c r="C35" s="9"/>
      <c r="D35" s="9"/>
      <c r="E35" s="9"/>
      <c r="F35" s="9"/>
      <c r="G35" s="187"/>
      <c r="H35" s="187"/>
      <c r="I35" s="224" t="s">
        <v>178</v>
      </c>
      <c r="J35" s="199"/>
      <c r="K35" s="199"/>
    </row>
    <row r="36" spans="2:11" ht="12.75">
      <c r="B36" s="80" t="s">
        <v>179</v>
      </c>
      <c r="C36" s="187"/>
      <c r="D36" s="9"/>
      <c r="E36" s="9"/>
      <c r="F36" s="9"/>
      <c r="G36" s="187"/>
      <c r="H36" s="187"/>
      <c r="I36" s="224"/>
      <c r="J36" s="199"/>
      <c r="K36" s="199"/>
    </row>
    <row r="37" spans="2:11" ht="12.75">
      <c r="B37" s="106"/>
      <c r="C37" s="219" t="s">
        <v>55</v>
      </c>
      <c r="D37" s="219"/>
      <c r="E37" s="219"/>
      <c r="F37" s="219"/>
      <c r="G37" s="187"/>
      <c r="H37" s="187"/>
      <c r="I37" s="224"/>
      <c r="J37" s="199">
        <v>6.24</v>
      </c>
      <c r="K37" s="199">
        <v>5.05</v>
      </c>
    </row>
    <row r="38" spans="2:11" ht="12.75">
      <c r="B38" s="106"/>
      <c r="C38" s="219" t="s">
        <v>190</v>
      </c>
      <c r="D38" s="219"/>
      <c r="E38" s="219"/>
      <c r="F38" s="219"/>
      <c r="G38" s="187"/>
      <c r="H38" s="187"/>
      <c r="I38" s="224"/>
      <c r="J38" s="199">
        <v>6.21</v>
      </c>
      <c r="K38" s="199">
        <v>5.05</v>
      </c>
    </row>
    <row r="39" spans="2:11" ht="12.75">
      <c r="B39" s="106" t="s">
        <v>180</v>
      </c>
      <c r="C39" s="187"/>
      <c r="D39" s="9"/>
      <c r="E39" s="9"/>
      <c r="F39" s="9"/>
      <c r="G39" s="187"/>
      <c r="H39" s="187"/>
      <c r="I39" s="224"/>
      <c r="J39" s="199"/>
      <c r="K39" s="199"/>
    </row>
    <row r="40" spans="2:11" ht="12.75">
      <c r="B40" s="106"/>
      <c r="C40" s="219" t="s">
        <v>55</v>
      </c>
      <c r="D40" s="219"/>
      <c r="E40" s="219"/>
      <c r="F40" s="219"/>
      <c r="G40" s="187"/>
      <c r="H40" s="187"/>
      <c r="I40" s="224"/>
      <c r="J40" s="199">
        <v>6.12</v>
      </c>
      <c r="K40" s="199">
        <v>6</v>
      </c>
    </row>
    <row r="41" spans="2:11" ht="12.75">
      <c r="B41" s="106"/>
      <c r="C41" s="219" t="s">
        <v>190</v>
      </c>
      <c r="D41" s="219"/>
      <c r="E41" s="219"/>
      <c r="F41" s="219"/>
      <c r="G41" s="187"/>
      <c r="H41" s="187"/>
      <c r="I41" s="224"/>
      <c r="J41" s="199">
        <v>6.09</v>
      </c>
      <c r="K41" s="199">
        <v>6</v>
      </c>
    </row>
    <row r="42" spans="2:11" ht="12.75">
      <c r="B42" s="58" t="s">
        <v>16</v>
      </c>
      <c r="C42" s="2"/>
      <c r="D42" s="2"/>
      <c r="E42" s="2"/>
      <c r="F42" s="2"/>
      <c r="G42" s="187"/>
      <c r="H42" s="187"/>
      <c r="I42" s="224" t="s">
        <v>181</v>
      </c>
      <c r="J42" s="199"/>
      <c r="K42" s="199"/>
    </row>
    <row r="43" spans="2:11" ht="12.75">
      <c r="B43" s="64"/>
      <c r="C43" s="102" t="s">
        <v>56</v>
      </c>
      <c r="D43" s="220"/>
      <c r="E43" s="220"/>
      <c r="F43" s="220"/>
      <c r="G43" s="187"/>
      <c r="H43" s="187"/>
      <c r="I43" s="224"/>
      <c r="J43" s="180">
        <v>3755178860</v>
      </c>
      <c r="K43" s="93">
        <v>2494340760</v>
      </c>
    </row>
    <row r="44" spans="2:11" ht="12.75">
      <c r="B44" s="108"/>
      <c r="C44" s="131" t="s">
        <v>57</v>
      </c>
      <c r="D44" s="226"/>
      <c r="E44" s="226"/>
      <c r="F44" s="226"/>
      <c r="G44" s="193"/>
      <c r="H44" s="193"/>
      <c r="I44" s="227"/>
      <c r="J44" s="231">
        <v>100</v>
      </c>
      <c r="K44" s="231">
        <v>100</v>
      </c>
    </row>
    <row r="45" ht="12.75">
      <c r="K45" s="202"/>
    </row>
    <row r="46" ht="12.75">
      <c r="K46" s="202"/>
    </row>
    <row r="47" ht="12.75">
      <c r="K47" s="202"/>
    </row>
  </sheetData>
  <mergeCells count="10">
    <mergeCell ref="J7:K7"/>
    <mergeCell ref="B3:K3"/>
    <mergeCell ref="B4:K4"/>
    <mergeCell ref="B31:H31"/>
    <mergeCell ref="B32:H32"/>
    <mergeCell ref="B33:H33"/>
    <mergeCell ref="B27:H27"/>
    <mergeCell ref="B28:H28"/>
    <mergeCell ref="B29:H29"/>
    <mergeCell ref="B30:H30"/>
  </mergeCells>
  <printOptions horizontalCentered="1"/>
  <pageMargins left="0.75" right="0.5" top="1" bottom="1" header="0.5" footer="0.5"/>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ITC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CORPORATE USERS</dc:creator>
  <cp:keywords/>
  <dc:description/>
  <cp:lastModifiedBy>sajjad</cp:lastModifiedBy>
  <cp:lastPrinted>2006-05-26T08:19:31Z</cp:lastPrinted>
  <dcterms:created xsi:type="dcterms:W3CDTF">2004-09-29T08:58:05Z</dcterms:created>
  <dcterms:modified xsi:type="dcterms:W3CDTF">2006-05-26T11:49:40Z</dcterms:modified>
  <cp:category/>
  <cp:version/>
  <cp:contentType/>
  <cp:contentStatus/>
</cp:coreProperties>
</file>